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1.xml" ContentType="application/vnd.ms-excel.controlproperties+xml"/>
  <Override PartName="/xl/drawings/drawing8.xml" ContentType="application/vnd.openxmlformats-officedocument.drawing+xml"/>
  <Override PartName="/xl/drawings/drawing9.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omments1.xml" ContentType="application/vnd.openxmlformats-officedocument.spreadsheetml.comments+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https://cre1.sharepoint.com/sites/DEIRT/Documentos compartidos/Tarifas DEIRT/TOSSB/TOSSB 2025/7. Memorias/Memoria Pública/"/>
    </mc:Choice>
  </mc:AlternateContent>
  <xr:revisionPtr revIDLastSave="476" documentId="8_{076AB30D-5A3A-424C-9157-1858C040CD7D}" xr6:coauthVersionLast="47" xr6:coauthVersionMax="47" xr10:uidLastSave="{01A6A7BA-3F89-4CF2-9356-6DD0F367919A}"/>
  <bookViews>
    <workbookView xWindow="-108" yWindow="-108" windowWidth="23256" windowHeight="12456" tabRatio="848" activeTab="8" xr2:uid="{00000000-000D-0000-FFFF-FFFF00000000}"/>
  </bookViews>
  <sheets>
    <sheet name="Contenido" sheetId="1" r:id="rId1"/>
    <sheet name="1. IR" sheetId="2" r:id="rId2"/>
    <sheet name="1.1 Rentabilidad" sheetId="12" r:id="rId3"/>
    <sheet name="1.1.1 TR" sheetId="17" r:id="rId4"/>
    <sheet name="1.2 Ajuste inflación" sheetId="3" r:id="rId5"/>
    <sheet name="2. Usuarios" sheetId="10" r:id="rId6"/>
    <sheet name="4. IR Comer" sheetId="8" state="hidden" r:id="rId7"/>
    <sheet name="5. Tarifa Comer" sheetId="6" state="hidden" r:id="rId8"/>
    <sheet name="3. TOSSB" sheetId="19" r:id="rId9"/>
    <sheet name="6. Comp Comer" sheetId="9" state="hidden" r:id="rId10"/>
    <sheet name="Margen Comercialización" sheetId="15" state="hidden" r:id="rId11"/>
    <sheet name="TR 9.28" sheetId="16" state="hidden" r:id="rId12"/>
  </sheets>
  <definedNames>
    <definedName name="__1__123Graph_AGRAFICO_1" hidden="1">#REF!</definedName>
    <definedName name="__10__123Graph_XGRAFICO_2" hidden="1">#REF!</definedName>
    <definedName name="__123Graph_A" hidden="1">#REF!</definedName>
    <definedName name="__123Graph_B" hidden="1">#REF!</definedName>
    <definedName name="__123Graph_LBL_A" hidden="1">#REF!</definedName>
    <definedName name="__123Graph_LBL_B" hidden="1">#REF!</definedName>
    <definedName name="__123Graph_X" hidden="1">#REF!</definedName>
    <definedName name="__2__123Graph_AGRAFICO_2" hidden="1">#REF!</definedName>
    <definedName name="__3__123Graph_BGRAFICO_1" hidden="1">#REF!</definedName>
    <definedName name="__4__123Graph_BGRAFICO_2" hidden="1">#REF!</definedName>
    <definedName name="__5__123Graph_LBL_AGRAFICO_1" hidden="1">#REF!</definedName>
    <definedName name="__6__123Graph_LBL_AGRAFICO_2" hidden="1">#REF!</definedName>
    <definedName name="__7__123Graph_LBL_BGRAFICO_1" hidden="1">#REF!</definedName>
    <definedName name="__8__123Graph_LBL_BGRAFICO_2" hidden="1">#REF!</definedName>
    <definedName name="__9__123Graph_XGRAFICO_1" hidden="1">#REF!</definedName>
    <definedName name="_1.7.1">#REF!</definedName>
    <definedName name="_1__123Graph_ACHART_15" hidden="1">#REF!</definedName>
    <definedName name="_1__123Graph_AGRAFICO_1" hidden="1">#REF!</definedName>
    <definedName name="_10__123Graph_XCHART_15" hidden="1">#REF!</definedName>
    <definedName name="_10__123Graph_XGRAFICO_2" hidden="1">#REF!</definedName>
    <definedName name="_2__123Graph_AGRAFICO_2" hidden="1">#REF!</definedName>
    <definedName name="_2__123Graph_BCHART_10" hidden="1">#REF!</definedName>
    <definedName name="_3__123Graph_BCHART_13" hidden="1">#REF!</definedName>
    <definedName name="_3__123Graph_BGRAFICO_1" hidden="1">#REF!</definedName>
    <definedName name="_4__123Graph_BCHART_15" hidden="1">#REF!</definedName>
    <definedName name="_4__123Graph_BGRAFICO_2" hidden="1">#REF!</definedName>
    <definedName name="_5__123Graph_CCHART_10" hidden="1">#REF!</definedName>
    <definedName name="_5__123Graph_LBL_AGRAFICO_1" hidden="1">#REF!</definedName>
    <definedName name="_6__123Graph_CCHART_13" hidden="1">#REF!</definedName>
    <definedName name="_6__123Graph_LBL_AGRAFICO_2" hidden="1">#REF!</definedName>
    <definedName name="_7__123Graph_CCHART_15" hidden="1">#REF!</definedName>
    <definedName name="_7__123Graph_LBL_BGRAFICO_1" hidden="1">#REF!</definedName>
    <definedName name="_8__123Graph_LBL_BGRAFICO_2" hidden="1">#REF!</definedName>
    <definedName name="_8__123Graph_XCHART_10" hidden="1">#REF!</definedName>
    <definedName name="_9__123Graph_XCHART_13" hidden="1">#REF!</definedName>
    <definedName name="_9__123Graph_XGRAFICO_1" hidden="1">#REF!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7</definedName>
    <definedName name="_AtRisk_SimSetting_ReportsList" hidden="1">256</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Fill" localSheetId="3" hidden="1">#REF!</definedName>
    <definedName name="_Fill" hidden="1">#REF!</definedName>
    <definedName name="_xlnm._FilterDatabase" localSheetId="1" hidden="1">'1. IR'!#REF!</definedName>
    <definedName name="_xlnm._FilterDatabase" localSheetId="9" hidden="1">'6. Comp Comer'!$B$3:$H$208</definedName>
    <definedName name="_Key1" localSheetId="3" hidden="1">#REF!</definedName>
    <definedName name="_Key1" hidden="1">#REF!</definedName>
    <definedName name="_Key2" localSheetId="3" hidden="1">#REF!</definedName>
    <definedName name="_Key2" hidden="1">#REF!</definedName>
    <definedName name="_key5" localSheetId="3" hidden="1">#REF!</definedName>
    <definedName name="_key5" hidden="1">#REF!</definedName>
    <definedName name="_Order1" hidden="1">0</definedName>
    <definedName name="_Order2" hidden="1">255</definedName>
    <definedName name="_Parse_In" localSheetId="3" hidden="1">#REF!</definedName>
    <definedName name="_Parse_In" hidden="1">#REF!</definedName>
    <definedName name="_Parse_Out" localSheetId="3" hidden="1">#REF!</definedName>
    <definedName name="_Parse_Out" hidden="1">#REF!</definedName>
    <definedName name="_Sort" localSheetId="3" hidden="1">#REF!</definedName>
    <definedName name="_Sort" hidden="1">#REF!</definedName>
    <definedName name="Anexo">#REF!</definedName>
    <definedName name="ANEXOS">#REF!</definedName>
    <definedName name="AS2DocOpenMode" hidden="1">"AS2DocumentEdit"</definedName>
    <definedName name="Baltazar" hidden="1">#REF!</definedName>
    <definedName name="barriles">6.28982</definedName>
    <definedName name="BSCom" hidden="1">11</definedName>
    <definedName name="BTU">3.968569</definedName>
    <definedName name="calorcarbonII">6228</definedName>
    <definedName name="Calorcomb">9958</definedName>
    <definedName name="CalorcombNTE">9965</definedName>
    <definedName name="calorcoque">8903.5</definedName>
    <definedName name="calordiesel">9243</definedName>
    <definedName name="Calorgas">8967.6</definedName>
    <definedName name="CalorgasIMP">9148</definedName>
    <definedName name="CalorgasNTE">8801</definedName>
    <definedName name="CalorgasSUR">9113</definedName>
    <definedName name="CalorGNL">9190</definedName>
    <definedName name="calorpeta">6401</definedName>
    <definedName name="calorrio">4582</definedName>
    <definedName name="calorvacio">13700</definedName>
    <definedName name="cap_prices_options">#REF!</definedName>
    <definedName name="carbonCOLOMBIA">6445.35</definedName>
    <definedName name="CLNG_Price">#REF!</definedName>
    <definedName name="cm_to_cf">#REF!</definedName>
    <definedName name="CNOOC_Share">#REF!</definedName>
    <definedName name="COMBCOG">#REF!</definedName>
    <definedName name="COMBSCOG">#REF!</definedName>
    <definedName name="COMBSCOG_bc" localSheetId="3">_F17C15</definedName>
    <definedName name="COMBSCOG_bc">_F17C15</definedName>
    <definedName name="COMBSCOG_h" localSheetId="3">_F17C15</definedName>
    <definedName name="COMBSCOG_h">_F17C15</definedName>
    <definedName name="Comparativo_CT_CS" localSheetId="3" hidden="1">#REF!</definedName>
    <definedName name="Comparativo_CT_CS" hidden="1">#REF!</definedName>
    <definedName name="Condensate_Bbl_MBOE">#REF!</definedName>
    <definedName name="CP" localSheetId="3">#REF!</definedName>
    <definedName name="CP">#REF!</definedName>
    <definedName name="CPI_Assumption_2001">#REF!</definedName>
    <definedName name="CPI_Assumption_2012">#REF!</definedName>
    <definedName name="CPI_Assumption_2013">#REF!</definedName>
    <definedName name="Deductible_Rate">#REF!</definedName>
    <definedName name="DespachoGWh" localSheetId="3">#REF!</definedName>
    <definedName name="DespachoGWh">#REF!</definedName>
    <definedName name="DIÉSEL" localSheetId="3" hidden="1">#REF!</definedName>
    <definedName name="DIÉSEL" hidden="1">#REF!</definedName>
    <definedName name="discount_date">#REF!</definedName>
    <definedName name="Discount_Rate">#REF!</definedName>
    <definedName name="Discount_rate_2001">#REF!</definedName>
    <definedName name="Discount_rate_2005">#REF!</definedName>
    <definedName name="DomGas_PJ_to_Tcf">#REF!</definedName>
    <definedName name="Eff_Roy_Rate">#REF!</definedName>
    <definedName name="F_comparativo" localSheetId="3" hidden="1">#REF!</definedName>
    <definedName name="F_comparativo" hidden="1">#REF!</definedName>
    <definedName name="Facturación_comparativo" localSheetId="3" hidden="1">#REF!</definedName>
    <definedName name="Facturación_comparativo" hidden="1">#REF!</definedName>
    <definedName name="ff" hidden="1">#N/A</definedName>
    <definedName name="fill" localSheetId="3">#REF!</definedName>
    <definedName name="fill">#REF!</definedName>
    <definedName name="Forex_Assumption_2001">#REF!</definedName>
    <definedName name="Forex_Assumption_2012">#REF!</definedName>
    <definedName name="Forex_Assumption_2013">#REF!</definedName>
    <definedName name="ft">35.31466</definedName>
    <definedName name="GC" localSheetId="3">#REF!</definedName>
    <definedName name="GC">#REF!</definedName>
    <definedName name="GDBT" localSheetId="3" hidden="1">#REF!</definedName>
    <definedName name="GDBT" hidden="1">#REF!</definedName>
    <definedName name="Graf_TM_GDBT" localSheetId="3" hidden="1">#REF!</definedName>
    <definedName name="Graf_TM_GDBT" hidden="1">#REF!</definedName>
    <definedName name="GWhHidro">#REF!</definedName>
    <definedName name="h" hidden="1">#N/A</definedName>
    <definedName name="hoy" localSheetId="3" hidden="1">#REF!</definedName>
    <definedName name="hoy" hidden="1">#REF!</definedName>
    <definedName name="HTML_CodePage" hidden="1">1252</definedName>
    <definedName name="HTML_Control" localSheetId="3" hidden="1">{"'Control de Gestión'!$A$2:$N$39"}</definedName>
    <definedName name="HTML_Control" hidden="1">{"'Control de Gestión'!$A$2:$N$39"}</definedName>
    <definedName name="HTML_Description" hidden="1">"CONSUMO DE COMBUSTIBLES"</definedName>
    <definedName name="HTML_Email" hidden="1">""</definedName>
    <definedName name="HTML_Header" hidden="1">"Control de Gestión"</definedName>
    <definedName name="HTML_LastUpdate" hidden="1">"21/10/99"</definedName>
    <definedName name="HTML_LineAfter" hidden="1">TRUE</definedName>
    <definedName name="HTML_LineBefore" hidden="1">TRUE</definedName>
    <definedName name="HTML_Name" hidden="1">"Claudio González Rodríguez."</definedName>
    <definedName name="HTML_OBDlg2" hidden="1">TRUE</definedName>
    <definedName name="HTML_OBDlg3" hidden="1">TRUE</definedName>
    <definedName name="HTML_OBDlg4" hidden="1">TRUE</definedName>
    <definedName name="HTML_OS" hidden="1">0</definedName>
    <definedName name="HTML_PathFile" hidden="1">"C:\UID\Com1.htm"</definedName>
    <definedName name="HTML_PathTemplate" hidden="1">"C:\UID\Com.htm"</definedName>
    <definedName name="HTML_Title" hidden="1">"Consumo de Combustibles"</definedName>
    <definedName name="i" hidden="1">#N/A</definedName>
    <definedName name="ii" hidden="1">#N/A</definedName>
    <definedName name="iii" hidden="1">#N/A</definedName>
    <definedName name="IR_VNR" hidden="1">#REF!</definedName>
    <definedName name="IR_VNR2">#REF!</definedName>
    <definedName name="joules">1055</definedName>
    <definedName name="KC_Hermosillo">#REF!</definedName>
    <definedName name="KC_Merida">#REF!</definedName>
    <definedName name="KcalAJoule">0.0041868402</definedName>
    <definedName name="l" hidden="1">#N/A</definedName>
    <definedName name="liga" localSheetId="3" hidden="1">#REF!</definedName>
    <definedName name="liga" hidden="1">#REF!</definedName>
    <definedName name="liga1" localSheetId="3" hidden="1">#REF!</definedName>
    <definedName name="liga1" hidden="1">#REF!</definedName>
    <definedName name="LitrosBarril">158.987</definedName>
    <definedName name="ll" hidden="1">#N/A</definedName>
    <definedName name="lll" hidden="1">#N/A</definedName>
    <definedName name="lllll" hidden="1">#N/A</definedName>
    <definedName name="lllllll" hidden="1">#N/A</definedName>
    <definedName name="llllllllllll" hidden="1">#N/A</definedName>
    <definedName name="LNG_e12btu_to_mboe">#REF!</definedName>
    <definedName name="lng_MMBtu_Tcf">#REF!</definedName>
    <definedName name="LNG_mt_to_Tcf">#REF!</definedName>
    <definedName name="LNG_mtpa_to_mboe">#REF!</definedName>
    <definedName name="loki" localSheetId="3" hidden="1">#REF!</definedName>
    <definedName name="loki" hidden="1">#REF!</definedName>
    <definedName name="LPG_tonne_to_MBOE">#REF!</definedName>
    <definedName name="mego" localSheetId="3" hidden="1">#REF!</definedName>
    <definedName name="mego" hidden="1">#REF!</definedName>
    <definedName name="MES_1">0.05</definedName>
    <definedName name="MES_2">0.1</definedName>
    <definedName name="MES_3">0.2</definedName>
    <definedName name="MES_4">0.5</definedName>
    <definedName name="MES_5">0.95</definedName>
    <definedName name="MPC">35.31466</definedName>
    <definedName name="PCD">35.31466</definedName>
    <definedName name="PJ">#REF!</definedName>
    <definedName name="PREDIO" localSheetId="3">#REF!</definedName>
    <definedName name="PREDIO">#REF!</definedName>
    <definedName name="PRUEBA" localSheetId="3" hidden="1">{"'Control de Gestión'!$A$2:$N$39"}</definedName>
    <definedName name="PRUEBA" hidden="1">{"'Control de Gestión'!$A$2:$N$39"}</definedName>
    <definedName name="PUAREAPRE" localSheetId="3">#REF!</definedName>
    <definedName name="PUAREAPRE">#REF!</definedName>
    <definedName name="q" localSheetId="3" hidden="1">Main.SAPF4Help()</definedName>
    <definedName name="q" hidden="1">Main.SAPF4Help()</definedName>
    <definedName name="qq" localSheetId="3" hidden="1">Main.SAPF4Help()</definedName>
    <definedName name="qq" hidden="1">Main.SAPF4Help()</definedName>
    <definedName name="qqq" localSheetId="3" hidden="1">Main.SAPF4Help()</definedName>
    <definedName name="qqq" hidden="1">Main.SAPF4Help()</definedName>
    <definedName name="rango_divisiones">#REF!</definedName>
    <definedName name="rango_meses">#REF!</definedName>
    <definedName name="rango_tarifas">#REF!</definedName>
    <definedName name="regina" localSheetId="3" hidden="1">#REF!</definedName>
    <definedName name="regina" hidden="1">#REF!</definedName>
    <definedName name="Reset_Date">#REF!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TRUE</definedName>
    <definedName name="RiskUseMultipleCPUs" hidden="1">TRUE</definedName>
    <definedName name="Royalty_Rate">#REF!</definedName>
    <definedName name="SAPBEXdnldView" hidden="1">"44QGJK8UJHDCMNT1UEXORG4IS"</definedName>
    <definedName name="SAPBEXrevision" hidden="1">11</definedName>
    <definedName name="SAPBEXsysID" hidden="1">"BWP"</definedName>
    <definedName name="SAPBEXwbID" hidden="1">"424CRSWFK6BVB1H0NOSBS5LUS"</definedName>
    <definedName name="SAPFuncF4Help" localSheetId="3" hidden="1">Main.SAPF4Help()</definedName>
    <definedName name="SAPFuncF4Help" hidden="1">Main.SAPF4Help()</definedName>
    <definedName name="Tax_Rate">#REF!</definedName>
    <definedName name="TB" localSheetId="3">#REF!</definedName>
    <definedName name="TB">#REF!</definedName>
    <definedName name="tipo">#REF!</definedName>
    <definedName name="Trusco" localSheetId="3" hidden="1">#REF!</definedName>
    <definedName name="Trusco" hidden="1">#REF!</definedName>
    <definedName name="u" localSheetId="3" hidden="1">{"'Control de Gestión'!$A$2:$N$39"}</definedName>
    <definedName name="u" hidden="1">{"'Control de Gestión'!$A$2:$N$39"}</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sppi_abr">#REF!</definedName>
    <definedName name="usppi_ago">#REF!</definedName>
    <definedName name="usppi_dic_año">#REF!</definedName>
    <definedName name="usppi_dic_año_previo">#REF!</definedName>
    <definedName name="usppi_ene">#REF!</definedName>
    <definedName name="usppi_feb">#REF!</definedName>
    <definedName name="usppi_jul">#REF!</definedName>
    <definedName name="usppi_jun">#REF!</definedName>
    <definedName name="usppi_mar">#REF!</definedName>
    <definedName name="usppi_may">#REF!</definedName>
    <definedName name="usppi_nov">#REF!</definedName>
    <definedName name="usppi_oct">#REF!</definedName>
    <definedName name="usppi_sep">#REF!</definedName>
    <definedName name="w" localSheetId="3" hidden="1">Main.SAPF4Help()</definedName>
    <definedName name="w" hidden="1">Main.SAPF4Help()</definedName>
    <definedName name="ww" localSheetId="3" hidden="1">Main.SAPF4Help()</definedName>
    <definedName name="ww" hidden="1">Main.SAPF4Help()</definedName>
    <definedName name="www" localSheetId="3" hidden="1">Main.SAPF4Help()</definedName>
    <definedName name="www" hidden="1">Main.SAPF4Help()</definedName>
    <definedName name="z" localSheetId="3" hidden="1">Main.SAPF4Help()</definedName>
    <definedName name="z" hidden="1">Main.SAPF4Help()</definedName>
    <definedName name="zzz" localSheetId="3" hidden="1">Main.SAPF4Help()</definedName>
    <definedName name="zzz" hidden="1">Main.SAPF4Help()</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8" i="10" l="1"/>
  <c r="E28" i="10"/>
  <c r="F28" i="10"/>
  <c r="G28" i="10"/>
  <c r="H28" i="10"/>
  <c r="I28" i="10"/>
  <c r="J28" i="10"/>
  <c r="K28" i="10"/>
  <c r="L28" i="10"/>
  <c r="M28" i="10"/>
  <c r="N28" i="10"/>
  <c r="C28" i="10"/>
  <c r="E37" i="16" l="1"/>
  <c r="E14" i="16" l="1"/>
  <c r="E17" i="16" s="1"/>
  <c r="E19" i="16" s="1"/>
  <c r="E21" i="16"/>
  <c r="E22" i="16" l="1"/>
  <c r="E24" i="16"/>
  <c r="E25" i="16" s="1"/>
  <c r="G5" i="15"/>
  <c r="G11" i="15"/>
  <c r="G8" i="15"/>
  <c r="C3" i="15" l="1"/>
  <c r="A5" i="9" l="1"/>
  <c r="L8" i="9" l="1"/>
  <c r="L7" i="9"/>
  <c r="L6" i="9"/>
  <c r="A6" i="9"/>
  <c r="A7" i="9"/>
  <c r="A8" i="9"/>
  <c r="A9" i="9"/>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98" i="9"/>
  <c r="A99" i="9"/>
  <c r="A100" i="9"/>
  <c r="A101" i="9"/>
  <c r="A102" i="9"/>
  <c r="A103" i="9"/>
  <c r="A104" i="9"/>
  <c r="A105" i="9"/>
  <c r="A106" i="9"/>
  <c r="A107" i="9"/>
  <c r="A108" i="9"/>
  <c r="A109" i="9"/>
  <c r="A110" i="9"/>
  <c r="A111" i="9"/>
  <c r="A112" i="9"/>
  <c r="A113" i="9"/>
  <c r="A114" i="9"/>
  <c r="A115" i="9"/>
  <c r="A116" i="9"/>
  <c r="A117" i="9"/>
  <c r="A118" i="9"/>
  <c r="A119" i="9"/>
  <c r="A120" i="9"/>
  <c r="A121" i="9"/>
  <c r="A122" i="9"/>
  <c r="A123" i="9"/>
  <c r="A124" i="9"/>
  <c r="A125" i="9"/>
  <c r="A126" i="9"/>
  <c r="A127" i="9"/>
  <c r="A128" i="9"/>
  <c r="A129" i="9"/>
  <c r="A130" i="9"/>
  <c r="A131" i="9"/>
  <c r="A132" i="9"/>
  <c r="A133" i="9"/>
  <c r="A134" i="9"/>
  <c r="A135" i="9"/>
  <c r="A136" i="9"/>
  <c r="A137" i="9"/>
  <c r="A138" i="9"/>
  <c r="A139" i="9"/>
  <c r="A140" i="9"/>
  <c r="A141" i="9"/>
  <c r="A142" i="9"/>
  <c r="A143" i="9"/>
  <c r="A144" i="9"/>
  <c r="A145" i="9"/>
  <c r="A146" i="9"/>
  <c r="A147" i="9"/>
  <c r="A148" i="9"/>
  <c r="A149" i="9"/>
  <c r="A150" i="9"/>
  <c r="A151" i="9"/>
  <c r="A152" i="9"/>
  <c r="A153" i="9"/>
  <c r="A154" i="9"/>
  <c r="A155" i="9"/>
  <c r="A156" i="9"/>
  <c r="A157" i="9"/>
  <c r="A158" i="9"/>
  <c r="A159" i="9"/>
  <c r="A160" i="9"/>
  <c r="A161" i="9"/>
  <c r="A162" i="9"/>
  <c r="A163" i="9"/>
  <c r="A164" i="9"/>
  <c r="A165" i="9"/>
  <c r="A166" i="9"/>
  <c r="A167" i="9"/>
  <c r="A168" i="9"/>
  <c r="A169" i="9"/>
  <c r="A170" i="9"/>
  <c r="A171" i="9"/>
  <c r="A172" i="9"/>
  <c r="A173" i="9"/>
  <c r="A174" i="9"/>
  <c r="A175" i="9"/>
  <c r="A176" i="9"/>
  <c r="A177" i="9"/>
  <c r="A178" i="9"/>
  <c r="A179" i="9"/>
  <c r="A180" i="9"/>
  <c r="A181" i="9"/>
  <c r="A182" i="9"/>
  <c r="A183" i="9"/>
  <c r="A184" i="9"/>
  <c r="A185" i="9"/>
  <c r="A186" i="9"/>
  <c r="A187" i="9"/>
  <c r="A188" i="9"/>
  <c r="A189" i="9"/>
  <c r="A190" i="9"/>
  <c r="A191" i="9"/>
  <c r="A192" i="9"/>
  <c r="A193" i="9"/>
  <c r="A194" i="9"/>
  <c r="A195" i="9"/>
  <c r="A196" i="9"/>
  <c r="A197" i="9"/>
  <c r="A198" i="9"/>
  <c r="A199" i="9"/>
  <c r="A200" i="9"/>
  <c r="A201" i="9"/>
  <c r="A202" i="9"/>
  <c r="A203" i="9"/>
  <c r="A204" i="9"/>
  <c r="A205" i="9"/>
  <c r="A206" i="9"/>
  <c r="A207" i="9"/>
  <c r="A208" i="9"/>
  <c r="L9" i="9" l="1"/>
  <c r="B28" i="9" l="1"/>
  <c r="B27" i="9"/>
  <c r="B26" i="9"/>
  <c r="B25" i="9"/>
  <c r="B24" i="9"/>
  <c r="B23" i="9"/>
  <c r="B22" i="9"/>
  <c r="B21" i="9"/>
  <c r="B20" i="9"/>
  <c r="B19" i="9"/>
  <c r="B18" i="9"/>
  <c r="B17" i="9"/>
  <c r="H5" i="15" l="1"/>
  <c r="H11" i="15"/>
  <c r="H8" i="15"/>
  <c r="F18" i="9" l="1"/>
  <c r="F26" i="9"/>
  <c r="F21" i="9"/>
  <c r="F27" i="9"/>
  <c r="F146" i="9"/>
  <c r="F64" i="9"/>
  <c r="F122" i="9"/>
  <c r="F61" i="9"/>
  <c r="F112" i="9"/>
  <c r="F84" i="9"/>
  <c r="F155" i="9"/>
  <c r="F86" i="9"/>
  <c r="F187" i="9"/>
  <c r="F162" i="9"/>
  <c r="F159" i="9"/>
  <c r="F170" i="9"/>
  <c r="F98" i="9"/>
  <c r="F145" i="9"/>
  <c r="F158" i="9"/>
  <c r="F182" i="9"/>
  <c r="F199" i="9"/>
  <c r="F62" i="9"/>
  <c r="F160" i="9"/>
  <c r="F202" i="9"/>
  <c r="F50" i="9"/>
  <c r="F76" i="9"/>
  <c r="F35" i="9"/>
  <c r="F93" i="9"/>
  <c r="F132" i="9"/>
  <c r="F196" i="9"/>
  <c r="F47" i="9"/>
  <c r="F118" i="9"/>
  <c r="F43" i="9"/>
  <c r="F200" i="9"/>
  <c r="F206" i="9"/>
  <c r="F74" i="9"/>
  <c r="F59" i="9"/>
  <c r="F204" i="9"/>
  <c r="F134" i="9"/>
  <c r="F38" i="9"/>
  <c r="F110" i="9"/>
  <c r="F194" i="9"/>
  <c r="F23" i="9" l="1"/>
  <c r="F19" i="9"/>
  <c r="F20" i="9"/>
  <c r="F24" i="9"/>
  <c r="F25" i="9"/>
  <c r="F28" i="9"/>
  <c r="F22" i="9"/>
  <c r="F66" i="9"/>
  <c r="F44" i="9"/>
  <c r="F94" i="9"/>
  <c r="F34" i="9"/>
  <c r="F136" i="9"/>
  <c r="F198" i="9"/>
  <c r="F102" i="9"/>
  <c r="F181" i="9"/>
  <c r="F169" i="9"/>
  <c r="F178" i="9"/>
  <c r="F36" i="9"/>
  <c r="F152" i="9"/>
  <c r="F57" i="9"/>
  <c r="F150" i="9"/>
  <c r="F131" i="9"/>
  <c r="F46" i="9"/>
  <c r="F106" i="9"/>
  <c r="F156" i="9"/>
  <c r="F165" i="9"/>
  <c r="F111" i="9"/>
  <c r="F190" i="9"/>
  <c r="F135" i="9"/>
  <c r="F90" i="9"/>
  <c r="F121" i="9"/>
  <c r="F52" i="9"/>
  <c r="F70" i="9"/>
  <c r="F96" i="9"/>
  <c r="F141" i="9"/>
  <c r="F168" i="9"/>
  <c r="F104" i="9"/>
  <c r="F139" i="9"/>
  <c r="F127" i="9"/>
  <c r="F31" i="9"/>
  <c r="F180" i="9"/>
  <c r="F129" i="9"/>
  <c r="F42" i="9"/>
  <c r="F203" i="9"/>
  <c r="F103" i="9"/>
  <c r="F114" i="9"/>
  <c r="F39" i="9"/>
  <c r="F157" i="9"/>
  <c r="F56" i="9"/>
  <c r="F151" i="9"/>
  <c r="F186" i="9"/>
  <c r="F120" i="9"/>
  <c r="F55" i="9"/>
  <c r="F183" i="9"/>
  <c r="F33" i="9"/>
  <c r="F45" i="9"/>
  <c r="F68" i="9"/>
  <c r="F79" i="9"/>
  <c r="F130" i="9"/>
  <c r="F58" i="9"/>
  <c r="F154" i="9"/>
  <c r="F71" i="9"/>
  <c r="F192" i="9"/>
  <c r="F174" i="9"/>
  <c r="F140" i="9"/>
  <c r="F126" i="9"/>
  <c r="F54" i="9"/>
  <c r="F143" i="9"/>
  <c r="F88" i="9"/>
  <c r="F85" i="9"/>
  <c r="F142" i="9"/>
  <c r="F75" i="9"/>
  <c r="F67" i="9"/>
  <c r="F207" i="9"/>
  <c r="F37" i="9"/>
  <c r="F176" i="9"/>
  <c r="F153" i="9"/>
  <c r="F191" i="9"/>
  <c r="F138" i="9"/>
  <c r="F177" i="9"/>
  <c r="F81" i="9"/>
  <c r="F97" i="9"/>
  <c r="F91" i="9"/>
  <c r="F63" i="9"/>
  <c r="F172" i="9"/>
  <c r="F49" i="9"/>
  <c r="F115" i="9"/>
  <c r="F164" i="9"/>
  <c r="F105" i="9"/>
  <c r="F30" i="9"/>
  <c r="F92" i="9"/>
  <c r="F144" i="9"/>
  <c r="F193" i="9"/>
  <c r="F184" i="9"/>
  <c r="F119" i="9"/>
  <c r="F32" i="9"/>
  <c r="F116" i="9"/>
  <c r="F128" i="9"/>
  <c r="F100" i="9"/>
  <c r="F80" i="9"/>
  <c r="F48" i="9"/>
  <c r="F123" i="9"/>
  <c r="F208" i="9"/>
  <c r="F189" i="9"/>
  <c r="F147" i="9"/>
  <c r="F40" i="9"/>
  <c r="F175" i="9"/>
  <c r="F179" i="9"/>
  <c r="F95" i="9"/>
  <c r="F60" i="9"/>
  <c r="F99" i="9"/>
  <c r="F69" i="9"/>
  <c r="F163" i="9"/>
  <c r="F51" i="9"/>
  <c r="F167" i="9"/>
  <c r="F78" i="9"/>
  <c r="F82" i="9"/>
  <c r="F133" i="9"/>
  <c r="F73" i="9"/>
  <c r="F188" i="9"/>
  <c r="F83" i="9"/>
  <c r="F109" i="9"/>
  <c r="F107" i="9"/>
  <c r="F205" i="9"/>
  <c r="F148" i="9"/>
  <c r="F166" i="9"/>
  <c r="F72" i="9"/>
  <c r="F195" i="9"/>
  <c r="F201" i="9"/>
  <c r="F117" i="9"/>
  <c r="F87" i="9" l="1"/>
  <c r="F171" i="9"/>
  <c r="F124" i="9"/>
  <c r="F108" i="9"/>
  <c r="F5" i="9" l="1"/>
  <c r="F65" i="9"/>
  <c r="F77" i="9"/>
  <c r="F137" i="9"/>
  <c r="F10" i="9"/>
  <c r="F185" i="9"/>
  <c r="F16" i="9"/>
  <c r="F53" i="9"/>
  <c r="F101" i="9"/>
  <c r="F11" i="9"/>
  <c r="F17" i="9"/>
  <c r="F197" i="9"/>
  <c r="F6" i="9"/>
  <c r="F125" i="9"/>
  <c r="F113" i="9"/>
  <c r="F8" i="9"/>
  <c r="F15" i="9"/>
  <c r="F173" i="9"/>
  <c r="F41" i="9"/>
  <c r="F13" i="9"/>
  <c r="F14" i="9"/>
  <c r="F89" i="9"/>
  <c r="F29" i="9"/>
  <c r="F161" i="9"/>
  <c r="F12" i="9"/>
  <c r="F7" i="9"/>
  <c r="F149" i="9"/>
  <c r="F9" i="9"/>
  <c r="F2" i="9" l="1"/>
  <c r="B6" i="9" l="1"/>
  <c r="B7" i="9"/>
  <c r="B8" i="9"/>
  <c r="B9" i="9"/>
  <c r="B10" i="9"/>
  <c r="B11" i="9"/>
  <c r="B12" i="9"/>
  <c r="B13" i="9"/>
  <c r="B14" i="9"/>
  <c r="B15" i="9"/>
  <c r="B16" i="9"/>
  <c r="B29" i="9"/>
  <c r="B30" i="9"/>
  <c r="B31" i="9"/>
  <c r="B32" i="9"/>
  <c r="B33" i="9"/>
  <c r="B34" i="9"/>
  <c r="B35" i="9"/>
  <c r="B36" i="9"/>
  <c r="B37" i="9"/>
  <c r="B38" i="9"/>
  <c r="B39" i="9"/>
  <c r="B40" i="9"/>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11" i="9"/>
  <c r="B112" i="9"/>
  <c r="B113" i="9"/>
  <c r="B114" i="9"/>
  <c r="B115" i="9"/>
  <c r="B116" i="9"/>
  <c r="B117" i="9"/>
  <c r="B118" i="9"/>
  <c r="B119" i="9"/>
  <c r="B120" i="9"/>
  <c r="B121" i="9"/>
  <c r="B122" i="9"/>
  <c r="B123" i="9"/>
  <c r="B124" i="9"/>
  <c r="B125" i="9"/>
  <c r="B126" i="9"/>
  <c r="B127" i="9"/>
  <c r="B128" i="9"/>
  <c r="B129" i="9"/>
  <c r="B130" i="9"/>
  <c r="B131" i="9"/>
  <c r="B132" i="9"/>
  <c r="B133" i="9"/>
  <c r="B134" i="9"/>
  <c r="B135" i="9"/>
  <c r="B136" i="9"/>
  <c r="B137" i="9"/>
  <c r="B138" i="9"/>
  <c r="B139" i="9"/>
  <c r="B140" i="9"/>
  <c r="B141" i="9"/>
  <c r="B142" i="9"/>
  <c r="B143" i="9"/>
  <c r="B144" i="9"/>
  <c r="B145" i="9"/>
  <c r="B146" i="9"/>
  <c r="B147" i="9"/>
  <c r="B148" i="9"/>
  <c r="B149" i="9"/>
  <c r="B150" i="9"/>
  <c r="B151" i="9"/>
  <c r="B152" i="9"/>
  <c r="B153" i="9"/>
  <c r="B154" i="9"/>
  <c r="B155" i="9"/>
  <c r="B156" i="9"/>
  <c r="B157" i="9"/>
  <c r="B158" i="9"/>
  <c r="B159" i="9"/>
  <c r="B160" i="9"/>
  <c r="B161" i="9"/>
  <c r="B162" i="9"/>
  <c r="B163" i="9"/>
  <c r="B164" i="9"/>
  <c r="B165" i="9"/>
  <c r="B166" i="9"/>
  <c r="B167" i="9"/>
  <c r="B168" i="9"/>
  <c r="B169" i="9"/>
  <c r="B170" i="9"/>
  <c r="B171" i="9"/>
  <c r="B172" i="9"/>
  <c r="B173" i="9"/>
  <c r="B174" i="9"/>
  <c r="B175" i="9"/>
  <c r="B176" i="9"/>
  <c r="B177" i="9"/>
  <c r="B178" i="9"/>
  <c r="B179" i="9"/>
  <c r="B180" i="9"/>
  <c r="B181" i="9"/>
  <c r="B182" i="9"/>
  <c r="B183" i="9"/>
  <c r="B184" i="9"/>
  <c r="B185" i="9"/>
  <c r="B186" i="9"/>
  <c r="B187" i="9"/>
  <c r="B188" i="9"/>
  <c r="B189" i="9"/>
  <c r="B190" i="9"/>
  <c r="B191" i="9"/>
  <c r="B192" i="9"/>
  <c r="B193" i="9"/>
  <c r="B194" i="9"/>
  <c r="B195" i="9"/>
  <c r="B196" i="9"/>
  <c r="B197" i="9"/>
  <c r="B198" i="9"/>
  <c r="B199" i="9"/>
  <c r="B200" i="9"/>
  <c r="B201" i="9"/>
  <c r="B202" i="9"/>
  <c r="B203" i="9"/>
  <c r="B204" i="9"/>
  <c r="B205" i="9"/>
  <c r="B206" i="9"/>
  <c r="B207" i="9"/>
  <c r="B208" i="9"/>
  <c r="B5" i="9"/>
  <c r="C2" i="15" l="1"/>
  <c r="D2" i="15" s="1"/>
  <c r="C7" i="8" l="1" a="1"/>
  <c r="R7" i="8" l="1"/>
  <c r="R14" i="8" s="1"/>
  <c r="L7" i="8"/>
  <c r="L14" i="8" s="1"/>
  <c r="I7" i="8"/>
  <c r="I14" i="8" s="1"/>
  <c r="E7" i="8"/>
  <c r="E14" i="8" s="1"/>
  <c r="P7" i="8"/>
  <c r="P14" i="8" s="1"/>
  <c r="N7" i="8"/>
  <c r="N14" i="8" s="1"/>
  <c r="J7" i="8"/>
  <c r="J14" i="8" s="1"/>
  <c r="C7" i="8"/>
  <c r="D7" i="8"/>
  <c r="D14" i="8" s="1"/>
  <c r="M7" i="8"/>
  <c r="M14" i="8" s="1"/>
  <c r="Q7" i="8"/>
  <c r="Q14" i="8" s="1"/>
  <c r="K7" i="8"/>
  <c r="K14" i="8" s="1"/>
  <c r="G7" i="8"/>
  <c r="G14" i="8" s="1"/>
  <c r="O7" i="8"/>
  <c r="O14" i="8" s="1"/>
  <c r="H7" i="8"/>
  <c r="H14" i="8" s="1"/>
  <c r="F7" i="8"/>
  <c r="F14" i="8" s="1"/>
  <c r="C14" i="8" l="1"/>
  <c r="S7" i="8"/>
  <c r="C8" i="15" l="1"/>
  <c r="D8" i="15" s="1"/>
  <c r="F9" i="15" s="1"/>
  <c r="G9" i="15" s="1"/>
  <c r="H9" i="15" s="1"/>
  <c r="S14" i="8"/>
  <c r="C11" i="15"/>
  <c r="D11" i="15" s="1"/>
  <c r="F12" i="15" s="1"/>
  <c r="G12" i="15" s="1"/>
  <c r="H12" i="15" s="1"/>
  <c r="H13" i="15" s="1"/>
  <c r="H21" i="8" l="1"/>
  <c r="H7" i="6" s="1"/>
  <c r="J21" i="8"/>
  <c r="J7" i="6" s="1"/>
  <c r="I21" i="8"/>
  <c r="I7" i="6" s="1"/>
  <c r="D21" i="8"/>
  <c r="D7" i="6" s="1"/>
  <c r="R21" i="8"/>
  <c r="R7" i="6" s="1"/>
  <c r="O21" i="8"/>
  <c r="O7" i="6" s="1"/>
  <c r="Q21" i="8"/>
  <c r="Q7" i="6" s="1"/>
  <c r="P21" i="8"/>
  <c r="P7" i="6" s="1"/>
  <c r="G21" i="8"/>
  <c r="G7" i="6" s="1"/>
  <c r="M21" i="8"/>
  <c r="M7" i="6" s="1"/>
  <c r="K21" i="8"/>
  <c r="K7" i="6" s="1"/>
  <c r="E21" i="8"/>
  <c r="E7" i="6" s="1"/>
  <c r="L21" i="8"/>
  <c r="L7" i="6" s="1"/>
  <c r="N21" i="8"/>
  <c r="N7" i="6" s="1"/>
  <c r="F21" i="8"/>
  <c r="F7" i="6" s="1"/>
  <c r="C21" i="8"/>
  <c r="E17" i="6" l="1"/>
  <c r="E13" i="6"/>
  <c r="E18" i="6"/>
  <c r="E21" i="6"/>
  <c r="E19" i="6"/>
  <c r="E16" i="6"/>
  <c r="E22" i="6"/>
  <c r="E20" i="6"/>
  <c r="E14" i="6"/>
  <c r="E23" i="6"/>
  <c r="E15" i="6"/>
  <c r="E24" i="6"/>
  <c r="O17" i="6"/>
  <c r="O21" i="6"/>
  <c r="O18" i="6"/>
  <c r="O24" i="6"/>
  <c r="O14" i="6"/>
  <c r="O20" i="6"/>
  <c r="O16" i="6"/>
  <c r="O22" i="6"/>
  <c r="O23" i="6"/>
  <c r="O13" i="6"/>
  <c r="O15" i="6"/>
  <c r="O19" i="6"/>
  <c r="K21" i="6"/>
  <c r="K19" i="6"/>
  <c r="K24" i="6"/>
  <c r="K15" i="6"/>
  <c r="K22" i="6"/>
  <c r="K20" i="6"/>
  <c r="K13" i="6"/>
  <c r="K14" i="6"/>
  <c r="K17" i="6"/>
  <c r="K23" i="6"/>
  <c r="K18" i="6"/>
  <c r="K16" i="6"/>
  <c r="R14" i="6"/>
  <c r="R15" i="6"/>
  <c r="R21" i="6"/>
  <c r="R19" i="6"/>
  <c r="R20" i="6"/>
  <c r="R13" i="6"/>
  <c r="R23" i="6"/>
  <c r="R24" i="6"/>
  <c r="R17" i="6"/>
  <c r="R16" i="6"/>
  <c r="R18" i="6"/>
  <c r="R22" i="6"/>
  <c r="S21" i="8"/>
  <c r="C5" i="15" s="1"/>
  <c r="D5" i="15" s="1"/>
  <c r="F6" i="15" s="1"/>
  <c r="G6" i="15" s="1"/>
  <c r="H6" i="15" s="1"/>
  <c r="C7" i="6"/>
  <c r="M17" i="6"/>
  <c r="M18" i="6"/>
  <c r="M20" i="6"/>
  <c r="M14" i="6"/>
  <c r="M13" i="6"/>
  <c r="M15" i="6"/>
  <c r="M22" i="6"/>
  <c r="M23" i="6"/>
  <c r="M24" i="6"/>
  <c r="M19" i="6"/>
  <c r="M16" i="6"/>
  <c r="M21" i="6"/>
  <c r="D19" i="6"/>
  <c r="D18" i="6"/>
  <c r="D16" i="6"/>
  <c r="D13" i="6"/>
  <c r="D23" i="6"/>
  <c r="D20" i="6"/>
  <c r="D21" i="6"/>
  <c r="D22" i="6"/>
  <c r="D15" i="6"/>
  <c r="D17" i="6"/>
  <c r="D14" i="6"/>
  <c r="D24" i="6"/>
  <c r="G18" i="6"/>
  <c r="G15" i="6"/>
  <c r="G23" i="6"/>
  <c r="G21" i="6"/>
  <c r="G13" i="6"/>
  <c r="G17" i="6"/>
  <c r="G19" i="6"/>
  <c r="G16" i="6"/>
  <c r="G22" i="6"/>
  <c r="G20" i="6"/>
  <c r="G24" i="6"/>
  <c r="G14" i="6"/>
  <c r="I23" i="6"/>
  <c r="I24" i="6"/>
  <c r="I17" i="6"/>
  <c r="I20" i="6"/>
  <c r="I21" i="6"/>
  <c r="I15" i="6"/>
  <c r="I13" i="6"/>
  <c r="I18" i="6"/>
  <c r="I22" i="6"/>
  <c r="I19" i="6"/>
  <c r="I16" i="6"/>
  <c r="I14" i="6"/>
  <c r="N24" i="6"/>
  <c r="N15" i="6"/>
  <c r="N13" i="6"/>
  <c r="N19" i="6"/>
  <c r="N22" i="6"/>
  <c r="N21" i="6"/>
  <c r="N16" i="6"/>
  <c r="N17" i="6"/>
  <c r="N20" i="6"/>
  <c r="N23" i="6"/>
  <c r="N14" i="6"/>
  <c r="N18" i="6"/>
  <c r="P23" i="6"/>
  <c r="P19" i="6"/>
  <c r="P22" i="6"/>
  <c r="P21" i="6"/>
  <c r="P20" i="6"/>
  <c r="P13" i="6"/>
  <c r="P17" i="6"/>
  <c r="P15" i="6"/>
  <c r="P14" i="6"/>
  <c r="P18" i="6"/>
  <c r="P16" i="6"/>
  <c r="P24" i="6"/>
  <c r="J13" i="6"/>
  <c r="J17" i="6"/>
  <c r="J24" i="6"/>
  <c r="J22" i="6"/>
  <c r="J21" i="6"/>
  <c r="J15" i="6"/>
  <c r="J18" i="6"/>
  <c r="J19" i="6"/>
  <c r="J16" i="6"/>
  <c r="J14" i="6"/>
  <c r="J20" i="6"/>
  <c r="J23" i="6"/>
  <c r="F16" i="6"/>
  <c r="F18" i="6"/>
  <c r="F14" i="6"/>
  <c r="F21" i="6"/>
  <c r="F15" i="6"/>
  <c r="F13" i="6"/>
  <c r="F19" i="6"/>
  <c r="F22" i="6"/>
  <c r="F23" i="6"/>
  <c r="F24" i="6"/>
  <c r="F17" i="6"/>
  <c r="F20" i="6"/>
  <c r="L24" i="6"/>
  <c r="L22" i="6"/>
  <c r="L20" i="6"/>
  <c r="L16" i="6"/>
  <c r="L15" i="6"/>
  <c r="L23" i="6"/>
  <c r="L14" i="6"/>
  <c r="L19" i="6"/>
  <c r="L13" i="6"/>
  <c r="L17" i="6"/>
  <c r="L18" i="6"/>
  <c r="L21" i="6"/>
  <c r="Q20" i="6"/>
  <c r="Q21" i="6"/>
  <c r="Q24" i="6"/>
  <c r="Q15" i="6"/>
  <c r="Q17" i="6"/>
  <c r="Q22" i="6"/>
  <c r="Q14" i="6"/>
  <c r="Q18" i="6"/>
  <c r="Q16" i="6"/>
  <c r="Q23" i="6"/>
  <c r="Q13" i="6"/>
  <c r="Q19" i="6"/>
  <c r="H24" i="6"/>
  <c r="H17" i="6"/>
  <c r="H15" i="6"/>
  <c r="H19" i="6"/>
  <c r="H21" i="6"/>
  <c r="H23" i="6"/>
  <c r="H20" i="6"/>
  <c r="H18" i="6"/>
  <c r="H13" i="6"/>
  <c r="H14" i="6"/>
  <c r="H22" i="6"/>
  <c r="H16" i="6"/>
  <c r="G135" i="9" l="1"/>
  <c r="H135" i="9" s="1"/>
  <c r="G39" i="6"/>
  <c r="F39" i="6"/>
  <c r="G129" i="9"/>
  <c r="H129" i="9" s="1"/>
  <c r="G56" i="9"/>
  <c r="H56" i="9" s="1"/>
  <c r="N33" i="6"/>
  <c r="L33" i="6"/>
  <c r="G58" i="9"/>
  <c r="H58" i="9" s="1"/>
  <c r="G102" i="9"/>
  <c r="H102" i="9" s="1"/>
  <c r="D37" i="6"/>
  <c r="G112" i="9"/>
  <c r="H112" i="9" s="1"/>
  <c r="H37" i="6"/>
  <c r="W37" i="6" s="1"/>
  <c r="I43" i="6"/>
  <c r="G181" i="9"/>
  <c r="H181" i="9" s="1"/>
  <c r="L43" i="6"/>
  <c r="G178" i="9"/>
  <c r="H178" i="9" s="1"/>
  <c r="G151" i="9"/>
  <c r="H151" i="9" s="1"/>
  <c r="M41" i="6"/>
  <c r="X41" i="6" s="1"/>
  <c r="G158" i="9"/>
  <c r="H158" i="9" s="1"/>
  <c r="J41" i="6"/>
  <c r="J36" i="6"/>
  <c r="G98" i="9"/>
  <c r="H98" i="9" s="1"/>
  <c r="G95" i="9"/>
  <c r="H95" i="9" s="1"/>
  <c r="K36" i="6"/>
  <c r="G71" i="9"/>
  <c r="H71" i="9" s="1"/>
  <c r="K34" i="6"/>
  <c r="G70" i="9"/>
  <c r="H70" i="9" s="1"/>
  <c r="L34" i="6"/>
  <c r="G31" i="6"/>
  <c r="G39" i="9"/>
  <c r="H39" i="9" s="1"/>
  <c r="C31" i="6"/>
  <c r="V31" i="6" s="1"/>
  <c r="G29" i="9"/>
  <c r="H29" i="9" s="1"/>
  <c r="G146" i="9"/>
  <c r="H146" i="9" s="1"/>
  <c r="J40" i="6"/>
  <c r="G138" i="9"/>
  <c r="H138" i="9" s="1"/>
  <c r="D40" i="6"/>
  <c r="G208" i="9"/>
  <c r="H208" i="9" s="1"/>
  <c r="H45" i="6"/>
  <c r="W45" i="6" s="1"/>
  <c r="G197" i="9"/>
  <c r="H197" i="9" s="1"/>
  <c r="C45" i="6"/>
  <c r="V45" i="6" s="1"/>
  <c r="G117" i="9"/>
  <c r="H117" i="9" s="1"/>
  <c r="F38" i="6"/>
  <c r="K38" i="6"/>
  <c r="G119" i="9"/>
  <c r="H119" i="9" s="1"/>
  <c r="G170" i="9"/>
  <c r="H170" i="9" s="1"/>
  <c r="J42" i="6"/>
  <c r="K42" i="6"/>
  <c r="G167" i="9"/>
  <c r="H167" i="9" s="1"/>
  <c r="G44" i="9"/>
  <c r="H44" i="9" s="1"/>
  <c r="N32" i="6"/>
  <c r="G45" i="9"/>
  <c r="H45" i="9" s="1"/>
  <c r="F32" i="6"/>
  <c r="G192" i="9"/>
  <c r="H192" i="9" s="1"/>
  <c r="E44" i="6"/>
  <c r="G84" i="9"/>
  <c r="H84" i="9" s="1"/>
  <c r="E35" i="6"/>
  <c r="G189" i="9"/>
  <c r="H189" i="9" s="1"/>
  <c r="F44" i="6"/>
  <c r="G188" i="9"/>
  <c r="H188" i="9" s="1"/>
  <c r="N44" i="6"/>
  <c r="G125" i="9"/>
  <c r="H125" i="9" s="1"/>
  <c r="C39" i="6"/>
  <c r="V39" i="6" s="1"/>
  <c r="G131" i="9"/>
  <c r="H131" i="9" s="1"/>
  <c r="K39" i="6"/>
  <c r="G55" i="9"/>
  <c r="H55" i="9" s="1"/>
  <c r="M33" i="6"/>
  <c r="X33" i="6" s="1"/>
  <c r="D33" i="6"/>
  <c r="G54" i="9"/>
  <c r="H54" i="9" s="1"/>
  <c r="G105" i="9"/>
  <c r="H105" i="9" s="1"/>
  <c r="F37" i="6"/>
  <c r="G104" i="9"/>
  <c r="H104" i="9" s="1"/>
  <c r="N37" i="6"/>
  <c r="D43" i="6"/>
  <c r="G174" i="9"/>
  <c r="H174" i="9" s="1"/>
  <c r="G184" i="9"/>
  <c r="H184" i="9" s="1"/>
  <c r="H43" i="6"/>
  <c r="W43" i="6" s="1"/>
  <c r="K41" i="6"/>
  <c r="G155" i="9"/>
  <c r="H155" i="9" s="1"/>
  <c r="C41" i="6"/>
  <c r="V41" i="6" s="1"/>
  <c r="G149" i="9"/>
  <c r="H149" i="9" s="1"/>
  <c r="H36" i="6"/>
  <c r="W36" i="6" s="1"/>
  <c r="G100" i="9"/>
  <c r="H100" i="9" s="1"/>
  <c r="G36" i="6"/>
  <c r="G99" i="9"/>
  <c r="H99" i="9" s="1"/>
  <c r="H34" i="6"/>
  <c r="W34" i="6" s="1"/>
  <c r="G76" i="9"/>
  <c r="H76" i="9" s="1"/>
  <c r="M34" i="6"/>
  <c r="X34" i="6" s="1"/>
  <c r="G67" i="9"/>
  <c r="H67" i="9" s="1"/>
  <c r="E31" i="6"/>
  <c r="G36" i="9"/>
  <c r="H36" i="9" s="1"/>
  <c r="G33" i="9"/>
  <c r="H33" i="9" s="1"/>
  <c r="F31" i="6"/>
  <c r="N40" i="6"/>
  <c r="G140" i="9"/>
  <c r="H140" i="9" s="1"/>
  <c r="G143" i="9"/>
  <c r="H143" i="9" s="1"/>
  <c r="K40" i="6"/>
  <c r="G205" i="9"/>
  <c r="H205" i="9" s="1"/>
  <c r="I45" i="6"/>
  <c r="G203" i="9"/>
  <c r="H203" i="9" s="1"/>
  <c r="K45" i="6"/>
  <c r="G121" i="9"/>
  <c r="H121" i="9" s="1"/>
  <c r="I38" i="6"/>
  <c r="G124" i="9"/>
  <c r="H124" i="9" s="1"/>
  <c r="H38" i="6"/>
  <c r="W38" i="6" s="1"/>
  <c r="E42" i="6"/>
  <c r="G168" i="9"/>
  <c r="H168" i="9" s="1"/>
  <c r="G162" i="9"/>
  <c r="H162" i="9" s="1"/>
  <c r="D42" i="6"/>
  <c r="E32" i="6"/>
  <c r="G48" i="9"/>
  <c r="H48" i="9" s="1"/>
  <c r="G50" i="9"/>
  <c r="H50" i="9" s="1"/>
  <c r="J32" i="6"/>
  <c r="G86" i="9"/>
  <c r="H86" i="9" s="1"/>
  <c r="J35" i="6"/>
  <c r="G85" i="9"/>
  <c r="H85" i="9" s="1"/>
  <c r="I35" i="6"/>
  <c r="G87" i="9"/>
  <c r="H87" i="9" s="1"/>
  <c r="G35" i="6"/>
  <c r="G193" i="9"/>
  <c r="H193" i="9" s="1"/>
  <c r="I44" i="6"/>
  <c r="G190" i="9"/>
  <c r="H190" i="9" s="1"/>
  <c r="L44" i="6"/>
  <c r="G134" i="9"/>
  <c r="H134" i="9" s="1"/>
  <c r="J39" i="6"/>
  <c r="H39" i="6"/>
  <c r="W39" i="6" s="1"/>
  <c r="G136" i="9"/>
  <c r="H136" i="9" s="1"/>
  <c r="G64" i="9"/>
  <c r="H64" i="9" s="1"/>
  <c r="H33" i="6"/>
  <c r="W33" i="6" s="1"/>
  <c r="I33" i="6"/>
  <c r="G61" i="9"/>
  <c r="H61" i="9" s="1"/>
  <c r="G110" i="9"/>
  <c r="H110" i="9" s="1"/>
  <c r="J37" i="6"/>
  <c r="G37" i="6"/>
  <c r="G111" i="9"/>
  <c r="H111" i="9" s="1"/>
  <c r="G180" i="9"/>
  <c r="H180" i="9" s="1"/>
  <c r="E43" i="6"/>
  <c r="G182" i="9"/>
  <c r="H182" i="9" s="1"/>
  <c r="J43" i="6"/>
  <c r="G41" i="6"/>
  <c r="G159" i="9"/>
  <c r="H159" i="9" s="1"/>
  <c r="E41" i="6"/>
  <c r="G156" i="9"/>
  <c r="H156" i="9" s="1"/>
  <c r="I36" i="6"/>
  <c r="G97" i="9"/>
  <c r="H97" i="9" s="1"/>
  <c r="N36" i="6"/>
  <c r="G92" i="9"/>
  <c r="H92" i="9" s="1"/>
  <c r="G69" i="9"/>
  <c r="H69" i="9" s="1"/>
  <c r="F34" i="6"/>
  <c r="E34" i="6"/>
  <c r="G72" i="9"/>
  <c r="H72" i="9" s="1"/>
  <c r="H31" i="6"/>
  <c r="W31" i="6" s="1"/>
  <c r="G40" i="9"/>
  <c r="H40" i="9" s="1"/>
  <c r="G37" i="9"/>
  <c r="H37" i="9" s="1"/>
  <c r="I31" i="6"/>
  <c r="M40" i="6"/>
  <c r="X40" i="6" s="1"/>
  <c r="G139" i="9"/>
  <c r="H139" i="9" s="1"/>
  <c r="G145" i="9"/>
  <c r="H145" i="9" s="1"/>
  <c r="I40" i="6"/>
  <c r="G201" i="9"/>
  <c r="H201" i="9" s="1"/>
  <c r="F45" i="6"/>
  <c r="J45" i="6"/>
  <c r="G206" i="9"/>
  <c r="H206" i="9" s="1"/>
  <c r="M38" i="6"/>
  <c r="X38" i="6" s="1"/>
  <c r="G115" i="9"/>
  <c r="H115" i="9" s="1"/>
  <c r="G120" i="9"/>
  <c r="H120" i="9" s="1"/>
  <c r="E38" i="6"/>
  <c r="C42" i="6"/>
  <c r="V42" i="6" s="1"/>
  <c r="G161" i="9"/>
  <c r="H161" i="9" s="1"/>
  <c r="G164" i="9"/>
  <c r="H164" i="9" s="1"/>
  <c r="N42" i="6"/>
  <c r="M32" i="6"/>
  <c r="X32" i="6" s="1"/>
  <c r="G43" i="9"/>
  <c r="H43" i="9" s="1"/>
  <c r="L32" i="6"/>
  <c r="G46" i="9"/>
  <c r="H46" i="9" s="1"/>
  <c r="C35" i="6"/>
  <c r="V35" i="6" s="1"/>
  <c r="G77" i="9"/>
  <c r="H77" i="9" s="1"/>
  <c r="G80" i="9"/>
  <c r="H80" i="9" s="1"/>
  <c r="N35" i="6"/>
  <c r="D44" i="6"/>
  <c r="G186" i="9"/>
  <c r="H186" i="9" s="1"/>
  <c r="K44" i="6"/>
  <c r="G191" i="9"/>
  <c r="H191" i="9" s="1"/>
  <c r="G126" i="9"/>
  <c r="H126" i="9" s="1"/>
  <c r="D39" i="6"/>
  <c r="N39" i="6"/>
  <c r="G128" i="9"/>
  <c r="H128" i="9" s="1"/>
  <c r="J33" i="6"/>
  <c r="G62" i="9"/>
  <c r="H62" i="9" s="1"/>
  <c r="F33" i="6"/>
  <c r="G57" i="9"/>
  <c r="H57" i="9" s="1"/>
  <c r="I37" i="6"/>
  <c r="G109" i="9"/>
  <c r="H109" i="9" s="1"/>
  <c r="C37" i="6"/>
  <c r="V37" i="6" s="1"/>
  <c r="G101" i="9"/>
  <c r="H101" i="9" s="1"/>
  <c r="G43" i="6"/>
  <c r="G183" i="9"/>
  <c r="H183" i="9" s="1"/>
  <c r="G175" i="9"/>
  <c r="H175" i="9" s="1"/>
  <c r="M43" i="6"/>
  <c r="X43" i="6" s="1"/>
  <c r="F41" i="6"/>
  <c r="G153" i="9"/>
  <c r="H153" i="9" s="1"/>
  <c r="G152" i="9"/>
  <c r="H152" i="9" s="1"/>
  <c r="N41" i="6"/>
  <c r="C36" i="6"/>
  <c r="V36" i="6" s="1"/>
  <c r="G89" i="9"/>
  <c r="H89" i="9" s="1"/>
  <c r="M36" i="6"/>
  <c r="X36" i="6" s="1"/>
  <c r="G91" i="9"/>
  <c r="H91" i="9" s="1"/>
  <c r="J34" i="6"/>
  <c r="G74" i="9"/>
  <c r="H74" i="9" s="1"/>
  <c r="G73" i="9"/>
  <c r="H73" i="9" s="1"/>
  <c r="I34" i="6"/>
  <c r="G34" i="9"/>
  <c r="H34" i="9" s="1"/>
  <c r="L31" i="6"/>
  <c r="J31" i="6"/>
  <c r="G38" i="9"/>
  <c r="H38" i="9" s="1"/>
  <c r="H40" i="6"/>
  <c r="W40" i="6" s="1"/>
  <c r="G148" i="9"/>
  <c r="H148" i="9" s="1"/>
  <c r="G147" i="9"/>
  <c r="H147" i="9" s="1"/>
  <c r="G40" i="6"/>
  <c r="G207" i="9"/>
  <c r="H207" i="9" s="1"/>
  <c r="G45" i="6"/>
  <c r="L45" i="6"/>
  <c r="G202" i="9"/>
  <c r="H202" i="9" s="1"/>
  <c r="G123" i="9"/>
  <c r="H123" i="9" s="1"/>
  <c r="G38" i="6"/>
  <c r="G116" i="9"/>
  <c r="H116" i="9" s="1"/>
  <c r="N38" i="6"/>
  <c r="G163" i="9"/>
  <c r="H163" i="9" s="1"/>
  <c r="M42" i="6"/>
  <c r="X42" i="6" s="1"/>
  <c r="G169" i="9"/>
  <c r="H169" i="9" s="1"/>
  <c r="I42" i="6"/>
  <c r="D32" i="6"/>
  <c r="G42" i="9"/>
  <c r="H42" i="9" s="1"/>
  <c r="G49" i="9"/>
  <c r="H49" i="9" s="1"/>
  <c r="I32" i="6"/>
  <c r="D35" i="6"/>
  <c r="G78" i="9"/>
  <c r="H78" i="9" s="1"/>
  <c r="K35" i="6"/>
  <c r="G83" i="9"/>
  <c r="H83" i="9" s="1"/>
  <c r="M35" i="6"/>
  <c r="X35" i="6" s="1"/>
  <c r="G79" i="9"/>
  <c r="H79" i="9" s="1"/>
  <c r="G194" i="9"/>
  <c r="H194" i="9" s="1"/>
  <c r="J44" i="6"/>
  <c r="H44" i="6"/>
  <c r="W44" i="6" s="1"/>
  <c r="G196" i="9"/>
  <c r="H196" i="9" s="1"/>
  <c r="G130" i="9"/>
  <c r="H130" i="9" s="1"/>
  <c r="L39" i="6"/>
  <c r="G127" i="9"/>
  <c r="H127" i="9" s="1"/>
  <c r="M39" i="6"/>
  <c r="X39" i="6" s="1"/>
  <c r="G59" i="9"/>
  <c r="H59" i="9" s="1"/>
  <c r="K33" i="6"/>
  <c r="G53" i="9"/>
  <c r="H53" i="9" s="1"/>
  <c r="C33" i="6"/>
  <c r="V33" i="6" s="1"/>
  <c r="G103" i="9"/>
  <c r="H103" i="9" s="1"/>
  <c r="M37" i="6"/>
  <c r="X37" i="6" s="1"/>
  <c r="E37" i="6"/>
  <c r="G108" i="9"/>
  <c r="H108" i="9" s="1"/>
  <c r="G176" i="9"/>
  <c r="H176" i="9" s="1"/>
  <c r="N43" i="6"/>
  <c r="G173" i="9"/>
  <c r="H173" i="9" s="1"/>
  <c r="C43" i="6"/>
  <c r="V43" i="6" s="1"/>
  <c r="G157" i="9"/>
  <c r="H157" i="9" s="1"/>
  <c r="I41" i="6"/>
  <c r="G154" i="9"/>
  <c r="H154" i="9" s="1"/>
  <c r="L41" i="6"/>
  <c r="G90" i="9"/>
  <c r="H90" i="9" s="1"/>
  <c r="D36" i="6"/>
  <c r="E36" i="6"/>
  <c r="G96" i="9"/>
  <c r="H96" i="9" s="1"/>
  <c r="G66" i="9"/>
  <c r="H66" i="9" s="1"/>
  <c r="D34" i="6"/>
  <c r="G34" i="6"/>
  <c r="G75" i="9"/>
  <c r="H75" i="9" s="1"/>
  <c r="N31" i="6"/>
  <c r="G32" i="9"/>
  <c r="H32" i="9" s="1"/>
  <c r="G35" i="9"/>
  <c r="H35" i="9" s="1"/>
  <c r="K31" i="6"/>
  <c r="G142" i="9"/>
  <c r="H142" i="9" s="1"/>
  <c r="L40" i="6"/>
  <c r="G144" i="9"/>
  <c r="H144" i="9" s="1"/>
  <c r="E40" i="6"/>
  <c r="C23" i="6"/>
  <c r="C18" i="6"/>
  <c r="C21" i="6"/>
  <c r="C19" i="6"/>
  <c r="C17" i="6"/>
  <c r="C15" i="6"/>
  <c r="C20" i="6"/>
  <c r="C22" i="6"/>
  <c r="C16" i="6"/>
  <c r="C13" i="6"/>
  <c r="C24" i="6"/>
  <c r="C14" i="6"/>
  <c r="N45" i="6"/>
  <c r="G200" i="9"/>
  <c r="H200" i="9" s="1"/>
  <c r="E45" i="6"/>
  <c r="G204" i="9"/>
  <c r="H204" i="9" s="1"/>
  <c r="D38" i="6"/>
  <c r="G114" i="9"/>
  <c r="H114" i="9" s="1"/>
  <c r="J38" i="6"/>
  <c r="G122" i="9"/>
  <c r="H122" i="9" s="1"/>
  <c r="H42" i="6"/>
  <c r="W42" i="6" s="1"/>
  <c r="G172" i="9"/>
  <c r="H172" i="9" s="1"/>
  <c r="G166" i="9"/>
  <c r="H166" i="9" s="1"/>
  <c r="L42" i="6"/>
  <c r="G47" i="9"/>
  <c r="H47" i="9" s="1"/>
  <c r="K32" i="6"/>
  <c r="G41" i="9"/>
  <c r="H41" i="9" s="1"/>
  <c r="C32" i="6"/>
  <c r="V32" i="6" s="1"/>
  <c r="M44" i="6"/>
  <c r="X44" i="6" s="1"/>
  <c r="G187" i="9"/>
  <c r="H187" i="9" s="1"/>
  <c r="F35" i="6"/>
  <c r="G81" i="9"/>
  <c r="H81" i="9" s="1"/>
  <c r="H35" i="6"/>
  <c r="W35" i="6" s="1"/>
  <c r="G88" i="9"/>
  <c r="H88" i="9" s="1"/>
  <c r="G82" i="9"/>
  <c r="H82" i="9" s="1"/>
  <c r="L35" i="6"/>
  <c r="C44" i="6"/>
  <c r="V44" i="6" s="1"/>
  <c r="G185" i="9"/>
  <c r="H185" i="9" s="1"/>
  <c r="G195" i="9"/>
  <c r="H195" i="9" s="1"/>
  <c r="G44" i="6"/>
  <c r="G133" i="9"/>
  <c r="H133" i="9" s="1"/>
  <c r="I39" i="6"/>
  <c r="E39" i="6"/>
  <c r="G132" i="9"/>
  <c r="H132" i="9" s="1"/>
  <c r="G63" i="9"/>
  <c r="H63" i="9" s="1"/>
  <c r="G33" i="6"/>
  <c r="E33" i="6"/>
  <c r="G60" i="9"/>
  <c r="H60" i="9" s="1"/>
  <c r="G107" i="9"/>
  <c r="H107" i="9" s="1"/>
  <c r="K37" i="6"/>
  <c r="L37" i="6"/>
  <c r="G106" i="9"/>
  <c r="H106" i="9" s="1"/>
  <c r="F43" i="6"/>
  <c r="G177" i="9"/>
  <c r="H177" i="9" s="1"/>
  <c r="K43" i="6"/>
  <c r="G179" i="9"/>
  <c r="H179" i="9" s="1"/>
  <c r="D41" i="6"/>
  <c r="G150" i="9"/>
  <c r="H150" i="9" s="1"/>
  <c r="H41" i="6"/>
  <c r="W41" i="6" s="1"/>
  <c r="G160" i="9"/>
  <c r="H160" i="9" s="1"/>
  <c r="F36" i="6"/>
  <c r="G93" i="9"/>
  <c r="H93" i="9" s="1"/>
  <c r="G94" i="9"/>
  <c r="H94" i="9" s="1"/>
  <c r="L36" i="6"/>
  <c r="G68" i="9"/>
  <c r="H68" i="9" s="1"/>
  <c r="N34" i="6"/>
  <c r="C34" i="6"/>
  <c r="V34" i="6" s="1"/>
  <c r="G65" i="9"/>
  <c r="H65" i="9" s="1"/>
  <c r="D31" i="6"/>
  <c r="G30" i="9"/>
  <c r="H30" i="9" s="1"/>
  <c r="M31" i="6"/>
  <c r="X31" i="6" s="1"/>
  <c r="G31" i="9"/>
  <c r="H31" i="9" s="1"/>
  <c r="G141" i="9"/>
  <c r="H141" i="9" s="1"/>
  <c r="F40" i="6"/>
  <c r="G137" i="9"/>
  <c r="H137" i="9" s="1"/>
  <c r="C40" i="6"/>
  <c r="V40" i="6" s="1"/>
  <c r="M45" i="6"/>
  <c r="X45" i="6" s="1"/>
  <c r="G199" i="9"/>
  <c r="H199" i="9" s="1"/>
  <c r="G198" i="9"/>
  <c r="H198" i="9" s="1"/>
  <c r="D45" i="6"/>
  <c r="G113" i="9"/>
  <c r="H113" i="9" s="1"/>
  <c r="C38" i="6"/>
  <c r="V38" i="6" s="1"/>
  <c r="L38" i="6"/>
  <c r="G118" i="9"/>
  <c r="H118" i="9" s="1"/>
  <c r="F42" i="6"/>
  <c r="G165" i="9"/>
  <c r="H165" i="9" s="1"/>
  <c r="G42" i="6"/>
  <c r="G171" i="9"/>
  <c r="H171" i="9" s="1"/>
  <c r="H32" i="6"/>
  <c r="W32" i="6" s="1"/>
  <c r="G52" i="9"/>
  <c r="H52" i="9" s="1"/>
  <c r="G32" i="6"/>
  <c r="G51" i="9"/>
  <c r="H51" i="9" s="1"/>
  <c r="G28" i="9" l="1"/>
  <c r="H28" i="9" s="1"/>
  <c r="G16" i="9"/>
  <c r="H16" i="9" s="1"/>
  <c r="H30" i="6"/>
  <c r="W30" i="6" s="1"/>
  <c r="I30" i="6"/>
  <c r="G25" i="9"/>
  <c r="H25" i="9" s="1"/>
  <c r="G13" i="9"/>
  <c r="H13" i="9" s="1"/>
  <c r="K30" i="6"/>
  <c r="G11" i="9"/>
  <c r="H11" i="9" s="1"/>
  <c r="G23" i="9"/>
  <c r="H23" i="9" s="1"/>
  <c r="G19" i="9"/>
  <c r="H19" i="9" s="1"/>
  <c r="G7" i="9"/>
  <c r="H7" i="9" s="1"/>
  <c r="L16" i="9" s="1"/>
  <c r="M30" i="6"/>
  <c r="X30" i="6" s="1"/>
  <c r="G18" i="9"/>
  <c r="H18" i="9" s="1"/>
  <c r="D30" i="6"/>
  <c r="G6" i="9"/>
  <c r="H6" i="9" s="1"/>
  <c r="E30" i="6"/>
  <c r="G24" i="9"/>
  <c r="H24" i="9" s="1"/>
  <c r="G12" i="9"/>
  <c r="H12" i="9" s="1"/>
  <c r="G20" i="9"/>
  <c r="H20" i="9" s="1"/>
  <c r="G8" i="9"/>
  <c r="H8" i="9" s="1"/>
  <c r="N30" i="6"/>
  <c r="G27" i="9"/>
  <c r="H27" i="9" s="1"/>
  <c r="G15" i="9"/>
  <c r="H15" i="9" s="1"/>
  <c r="G30" i="6"/>
  <c r="C30" i="6"/>
  <c r="V30" i="6" s="1"/>
  <c r="G5" i="9"/>
  <c r="G17" i="9"/>
  <c r="H17" i="9" s="1"/>
  <c r="G26" i="9"/>
  <c r="H26" i="9" s="1"/>
  <c r="G14" i="9"/>
  <c r="H14" i="9" s="1"/>
  <c r="J30" i="6"/>
  <c r="G21" i="9"/>
  <c r="H21" i="9" s="1"/>
  <c r="G9" i="9"/>
  <c r="H9" i="9" s="1"/>
  <c r="L15" i="9" s="1"/>
  <c r="F30" i="6"/>
  <c r="L30" i="6"/>
  <c r="G10" i="9"/>
  <c r="H10" i="9" s="1"/>
  <c r="G22" i="9"/>
  <c r="H22" i="9" s="1"/>
  <c r="G2" i="9" l="1"/>
  <c r="H5" i="9"/>
  <c r="H2" i="9" l="1"/>
  <c r="L14" i="9"/>
  <c r="L17"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Alejandro Nequiz Lopez</author>
  </authors>
  <commentList>
    <comment ref="C9" authorId="0" shapeId="0" xr:uid="{2BDECC7B-1E0E-47D3-AE1A-C492D21CE70E}">
      <text>
        <r>
          <rPr>
            <b/>
            <sz val="9"/>
            <color indexed="81"/>
            <rFont val="Tahoma"/>
            <family val="2"/>
          </rPr>
          <t>Con memoria de cálculo faltaria actualizar con usuarios observados CAVEN 2020</t>
        </r>
      </text>
    </comment>
    <comment ref="C12" authorId="0" shapeId="0" xr:uid="{32580345-FA20-4FB6-B17E-62F77D2E7ACB}">
      <text>
        <r>
          <rPr>
            <b/>
            <sz val="9"/>
            <color indexed="81"/>
            <rFont val="Tahoma"/>
            <family val="2"/>
          </rPr>
          <t>Con memoria de cálculo faltaria actualizar con usuarios observados CAVEN 2020</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C103A1D8-DFD7-4F89-B723-3D81EE207D5E}" odcFile="C:\Users\anequiz\Documents\Mis archivos de origen de datos\198.139.30.125 PML Nodal Modelo.odc" keepAlive="1" name="198.139.30.125 PML Nodal Modelo" type="5" refreshedVersion="7" background="1">
    <dbPr connection="Provider=MSOLAP.8;Persist Security Info=True;User ID=CRE-MIM\Tarifas;Initial Catalog=PML Nodal;Data Source=198.139.30.125;MDX Compatibility=1;Safety Options=2;MDX Missing Member Mode=Error;Update Isolation Level=2" command="Modelo" commandType="1"/>
    <olapPr sendLocale="1" rowDrillCount="1000"/>
  </connection>
  <connection id="2" xr16:uid="{1A1327B6-4F0C-4BBD-9A3F-07DF41444992}" odcFile="C:\Users\anequiz\Documents\Mis archivos de origen de datos\198.139.30.125 PML_Zonal Modelo.odc" keepAlive="1" name="198.139.30.125 PML_Zonal Modelo" type="5" refreshedVersion="7" background="1">
    <dbPr connection="Provider=MSOLAP.8;Persist Security Info=True;User ID=CRE-MIM\Tarifas;Initial Catalog=PML_Zonal;Data Source=198.139.30.125;MDX Compatibility=1;Safety Options=2;MDX Missing Member Mode=Error;Update Isolation Level=2" command="Modelo" commandType="1"/>
    <olapPr sendLocale="1" rowDrillCount="1000"/>
  </connection>
</connections>
</file>

<file path=xl/sharedStrings.xml><?xml version="1.0" encoding="utf-8"?>
<sst xmlns="http://schemas.openxmlformats.org/spreadsheetml/2006/main" count="1294" uniqueCount="284">
  <si>
    <t>Comisión Reguladora de Energía</t>
  </si>
  <si>
    <t>Unidad de Electricidad</t>
  </si>
  <si>
    <t>Divisiones tarifarias</t>
  </si>
  <si>
    <t>Baja California</t>
  </si>
  <si>
    <t>Bajío</t>
  </si>
  <si>
    <t>Centro Occidente</t>
  </si>
  <si>
    <t>Centro Oriente</t>
  </si>
  <si>
    <t>Centro Sur</t>
  </si>
  <si>
    <t>Golfo Centro</t>
  </si>
  <si>
    <t>Golfo Norte</t>
  </si>
  <si>
    <t>Jalisco</t>
  </si>
  <si>
    <t>Noroeste</t>
  </si>
  <si>
    <t>Norte</t>
  </si>
  <si>
    <t>Oriente</t>
  </si>
  <si>
    <t>Peninsular</t>
  </si>
  <si>
    <t>Sureste</t>
  </si>
  <si>
    <t>Valle de México Centro</t>
  </si>
  <si>
    <t>Valle de México Norte</t>
  </si>
  <si>
    <t>Valle de México Sur</t>
  </si>
  <si>
    <t>Concepto</t>
  </si>
  <si>
    <t>Incobrabilidad</t>
  </si>
  <si>
    <t>Fecha</t>
  </si>
  <si>
    <t>Año</t>
  </si>
  <si>
    <t>Fecha de inicio</t>
  </si>
  <si>
    <t>Fecha de fin</t>
  </si>
  <si>
    <t>Tarifa</t>
  </si>
  <si>
    <t>División tarifaria</t>
  </si>
  <si>
    <t>División</t>
  </si>
  <si>
    <t>DB1</t>
  </si>
  <si>
    <t>DB2</t>
  </si>
  <si>
    <t>DIST</t>
  </si>
  <si>
    <t>DIT</t>
  </si>
  <si>
    <t>GDBT</t>
  </si>
  <si>
    <t>GDMTH</t>
  </si>
  <si>
    <t>GDMTO</t>
  </si>
  <si>
    <t>PDBT</t>
  </si>
  <si>
    <t>APBT</t>
  </si>
  <si>
    <t>APMT</t>
  </si>
  <si>
    <t>RABT</t>
  </si>
  <si>
    <t>RAMT</t>
  </si>
  <si>
    <t>Baja California Sur</t>
  </si>
  <si>
    <t>Año:</t>
  </si>
  <si>
    <t>Inflación</t>
  </si>
  <si>
    <t>División Tarifaria</t>
  </si>
  <si>
    <t>E</t>
  </si>
  <si>
    <t>H</t>
  </si>
  <si>
    <t>I</t>
  </si>
  <si>
    <t>Tarifa 
(pesos/cliente)</t>
  </si>
  <si>
    <t>Doméstico Baja tensión hasta 150 kWh-mes</t>
  </si>
  <si>
    <t>Doméstico Baja tensión mayor 150 kWh-mes</t>
  </si>
  <si>
    <t>Pequeña demanda baja tensión hasta 25 KW-mes</t>
  </si>
  <si>
    <t>Gran demanda baja tensión hasta 25 KW-mes</t>
  </si>
  <si>
    <t>Alumbrado Público Baja Tensión</t>
  </si>
  <si>
    <t>Alumbrado Público Media Tensión</t>
  </si>
  <si>
    <t>Gran demanda en media  tensión ordinaria</t>
  </si>
  <si>
    <t>Gran demanda en media  tensión horaria</t>
  </si>
  <si>
    <t>Demanda industrial en subtransmisión</t>
  </si>
  <si>
    <t>Demanda industrial en transmisión</t>
  </si>
  <si>
    <t>$/Cliente-mes</t>
  </si>
  <si>
    <t>Ajuste por inflación</t>
  </si>
  <si>
    <t>Total</t>
  </si>
  <si>
    <t>4. Ingreso requerido</t>
  </si>
  <si>
    <t>5. Tarifa de Operación del Suministrador de Servicios Básicos</t>
  </si>
  <si>
    <t>* Las tarifas de Baja California aplican a Baja California y Baja California Sur.</t>
  </si>
  <si>
    <t>Tarifas de Operación de CFE Suministrador de Servicios Básicos publicados en el Acuerdo Quinto del A/058/2017 y calculados conforme a su Anexo A del mimso Acuerdo.</t>
  </si>
  <si>
    <t>Riego Agrícola Baja Tensión</t>
  </si>
  <si>
    <t>Riego Agrícola Media Tensión</t>
  </si>
  <si>
    <t>Ingreso requerido (pesos) 2020</t>
  </si>
  <si>
    <t>Ingreso requerido (pesos) 2021</t>
  </si>
  <si>
    <t>Ingreso requerido (pesos) 2022</t>
  </si>
  <si>
    <t>Facturación</t>
  </si>
  <si>
    <t>usuarios 2022</t>
  </si>
  <si>
    <t>Cargo Tarifario</t>
  </si>
  <si>
    <t>5.1. Tarifas 2022</t>
  </si>
  <si>
    <t>Tarifa 2022 (pesos/cliente)</t>
  </si>
  <si>
    <t>División tarifaria 2</t>
  </si>
  <si>
    <t>Depreciación</t>
  </si>
  <si>
    <t>Gastos Financieros</t>
  </si>
  <si>
    <t>SIMPLE</t>
  </si>
  <si>
    <t>DEMANDA</t>
  </si>
  <si>
    <t>ALTA</t>
  </si>
  <si>
    <t>TOSSB 2021</t>
  </si>
  <si>
    <t>TOSSB 2022</t>
  </si>
  <si>
    <t>Reparto</t>
  </si>
  <si>
    <t>Ms</t>
  </si>
  <si>
    <t>Mh</t>
  </si>
  <si>
    <t>Mi</t>
  </si>
  <si>
    <t>Categorías</t>
  </si>
  <si>
    <t>DB1, DB2, PDBT, RABT, APBT</t>
  </si>
  <si>
    <t>DIST, DIT</t>
  </si>
  <si>
    <t>GDBT, RAMT, GDMTO, GDMTH, APMT</t>
  </si>
  <si>
    <t>Ingreso Requerido 
2022</t>
  </si>
  <si>
    <t>Ventas Totales</t>
  </si>
  <si>
    <t>IR 2022</t>
  </si>
  <si>
    <t>IR 2021</t>
  </si>
  <si>
    <t>IR 2020</t>
  </si>
  <si>
    <t>USD/Cliente</t>
  </si>
  <si>
    <t>Pesos/Cliente</t>
  </si>
  <si>
    <t>Costo Comercialización</t>
  </si>
  <si>
    <t>Memoria TFSB</t>
  </si>
  <si>
    <t>Propuesta</t>
  </si>
  <si>
    <t>TR SPTEE</t>
  </si>
  <si>
    <t>regresar</t>
  </si>
  <si>
    <t>Número de años para la Tasa Libre de Riesgo</t>
  </si>
  <si>
    <t>Componente</t>
  </si>
  <si>
    <t>Fórmula</t>
  </si>
  <si>
    <t>Transmisión</t>
  </si>
  <si>
    <t>Fuente</t>
  </si>
  <si>
    <t xml:space="preserve">a. </t>
  </si>
  <si>
    <t>Tasa libre de riesgo (%)</t>
  </si>
  <si>
    <t>NA</t>
  </si>
  <si>
    <t>Tasa mediana mensual bono gubernamental a tasa fija 20 años (Banxico dic 2020)</t>
  </si>
  <si>
    <t>b.</t>
  </si>
  <si>
    <t>Beta desapalancada</t>
  </si>
  <si>
    <t>Beta desapalancada para la industria eléctrica (Damodaran, a octubre 2021)</t>
  </si>
  <si>
    <t>c.</t>
  </si>
  <si>
    <t>Apalancamiento (%)</t>
  </si>
  <si>
    <t>Estados Financieros Dictamindos 2020</t>
  </si>
  <si>
    <t>d.</t>
  </si>
  <si>
    <t>Deuda / Patrimonio</t>
  </si>
  <si>
    <t>c/(1-c)</t>
  </si>
  <si>
    <t>e.</t>
  </si>
  <si>
    <t>Prima de Riesgo de Mercado (%)</t>
  </si>
  <si>
    <t>Primas de riesgo de mercado (Damodaran, a octubre 2021)</t>
  </si>
  <si>
    <t>f.</t>
  </si>
  <si>
    <t>Tasa impositiva</t>
  </si>
  <si>
    <t>Ley del ISR</t>
  </si>
  <si>
    <t>g.</t>
  </si>
  <si>
    <t>Beta apalancada</t>
  </si>
  <si>
    <t>b*(1+(1-f)*d)</t>
  </si>
  <si>
    <t>h.</t>
  </si>
  <si>
    <t>Prima de Riesgo Crediticio (%)</t>
  </si>
  <si>
    <t>Primas de riesgo por país (Damodaran, a octubre 2021)</t>
  </si>
  <si>
    <t>i.</t>
  </si>
  <si>
    <t>Costo de capital (%)</t>
  </si>
  <si>
    <t>a+e*g+h</t>
  </si>
  <si>
    <t>j.</t>
  </si>
  <si>
    <r>
      <rPr>
        <i/>
        <sz val="11"/>
        <color theme="1"/>
        <rFont val="Arial"/>
        <family val="2"/>
      </rPr>
      <t>Spread</t>
    </r>
    <r>
      <rPr>
        <sz val="11"/>
        <color theme="1"/>
        <rFont val="Arial"/>
        <family val="2"/>
      </rPr>
      <t xml:space="preserve"> de bonos (%)</t>
    </r>
  </si>
  <si>
    <r>
      <rPr>
        <i/>
        <sz val="11"/>
        <color theme="1"/>
        <rFont val="Arial Narrow"/>
        <family val="2"/>
      </rPr>
      <t xml:space="preserve">Default spreads </t>
    </r>
    <r>
      <rPr>
        <sz val="11"/>
        <color theme="1"/>
        <rFont val="Arial Narrow"/>
        <family val="2"/>
      </rPr>
      <t>por país (Damodaran, a octubre 2021)</t>
    </r>
  </si>
  <si>
    <t>k.</t>
  </si>
  <si>
    <t>Costo de la deuda después de imp. (%)</t>
  </si>
  <si>
    <t>(a+j)*(1-f)</t>
  </si>
  <si>
    <t>l.</t>
  </si>
  <si>
    <t>WACC nominal después de imp. (%)</t>
  </si>
  <si>
    <t>(1-c)*i+c*k</t>
  </si>
  <si>
    <t>m.</t>
  </si>
  <si>
    <t>Inflación (%)</t>
  </si>
  <si>
    <t>Índice de Precios al Consumidor (dic 2019 a dic 2020)</t>
  </si>
  <si>
    <t>n.</t>
  </si>
  <si>
    <t>WACC real después de imp. (%)</t>
  </si>
  <si>
    <t>((100+l)/(100+m)-1)*100</t>
  </si>
  <si>
    <t>Rentabilidad</t>
  </si>
  <si>
    <t>Regresar</t>
  </si>
  <si>
    <t>Costos de Capital</t>
  </si>
  <si>
    <t>Costos de Explotación</t>
  </si>
  <si>
    <t xml:space="preserve">Costos de Operación, Mantenimiento y Administración (OMA) </t>
  </si>
  <si>
    <t>Impuestos</t>
  </si>
  <si>
    <t>CONTENIDO:</t>
  </si>
  <si>
    <t>I. INGRESO REQUERIDO (IR)</t>
  </si>
  <si>
    <t>II. TOSSB</t>
  </si>
  <si>
    <t>1. IR</t>
  </si>
  <si>
    <t>1.1 Rentabilidad</t>
  </si>
  <si>
    <t>Ingresos Miscelaneos (Otros ingresos)</t>
  </si>
  <si>
    <t>Inversiones (activos intangibles)</t>
  </si>
  <si>
    <t>Obligaciones Laborales</t>
  </si>
  <si>
    <t>Cuentas de incobrables</t>
  </si>
  <si>
    <t>Periodo</t>
  </si>
  <si>
    <t>Valor</t>
  </si>
  <si>
    <t>Proporción</t>
  </si>
  <si>
    <t>Rentabilidad.</t>
  </si>
  <si>
    <t>Tasa de incobrabilidad</t>
  </si>
  <si>
    <t>1.1 Rentabilidad (Pesos)</t>
  </si>
  <si>
    <t>Costo de la energía y potencia</t>
  </si>
  <si>
    <t>Utilidad Bruta por las ventas de energía eléctrica</t>
  </si>
  <si>
    <t>Tasa de retorno para fines tarifarios real después de impuestos</t>
  </si>
  <si>
    <t>Ventas totales de energía y potencia</t>
  </si>
  <si>
    <t>Ingresos Recaudados</t>
  </si>
  <si>
    <t>Ingresos Facturados</t>
  </si>
  <si>
    <t>Energía suministrada (MWh)</t>
  </si>
  <si>
    <t>Costo eficiente de generación ($/MWh)</t>
  </si>
  <si>
    <t>Costo de la Potencia (Pesos)</t>
  </si>
  <si>
    <t>1.1.1 TR</t>
  </si>
  <si>
    <t>Tasa de Retorno para fines tarifarios real después de impuestos.</t>
  </si>
  <si>
    <t>1.1.1 Tasa de Retorno para fines tarifarios real después de impuestos</t>
  </si>
  <si>
    <t>Categoría tarifaria</t>
  </si>
  <si>
    <t>Costo Unitario de Operación del Suministrador de Servicios Básicos (Pesos/Cliente-mes)</t>
  </si>
  <si>
    <t>Tipo de Medición</t>
  </si>
  <si>
    <t>Doméstico en 
Baja Tensión, consumiendo hasta 150 kWh-mes</t>
  </si>
  <si>
    <t>Doméstico en Baja Tensión, consumiendo más de 150 kWh-mes</t>
  </si>
  <si>
    <t>Pequeña Demanda (hasta 25 kW-mes) en Baja Tensión</t>
  </si>
  <si>
    <t>Gran Demanda (mayor a 25 kW-mes) en Baja Tensión</t>
  </si>
  <si>
    <t>Riego Agrícola en Baja Tensión</t>
  </si>
  <si>
    <t>Riego Agrícola en Media Tensión</t>
  </si>
  <si>
    <t>Alumbrado Público en Baja Tensión</t>
  </si>
  <si>
    <t>Alumbrado Público en Media Tensión</t>
  </si>
  <si>
    <t>Demanda Industrial en Transmisión</t>
  </si>
  <si>
    <t>1.2 Ajuste inflación</t>
  </si>
  <si>
    <t>II. Ajuste por inflación</t>
  </si>
  <si>
    <t>Ajustes por inflación.</t>
  </si>
  <si>
    <t>Baja California**</t>
  </si>
  <si>
    <t>* Redondeo a dos decimales.</t>
  </si>
  <si>
    <t>** Las tarifas de Baja California aplican a Baja California y Baja California Sur.</t>
  </si>
  <si>
    <t>Prima de riesgo de mercado (%)</t>
  </si>
  <si>
    <t>Tasa del Impuesto sobre la Renta para personas morales (%)</t>
  </si>
  <si>
    <t>Prima de riesgo crediticio (%)</t>
  </si>
  <si>
    <t>Tasa de Retorno nominal después de impuestos (%)</t>
  </si>
  <si>
    <t>Término</t>
  </si>
  <si>
    <t>TLR</t>
  </si>
  <si>
    <t>APL</t>
  </si>
  <si>
    <t>D/(D+P)</t>
  </si>
  <si>
    <t>SB</t>
  </si>
  <si>
    <t>CD</t>
  </si>
  <si>
    <t>TRN</t>
  </si>
  <si>
    <t>π</t>
  </si>
  <si>
    <t>TR</t>
  </si>
  <si>
    <t>((1+TRN)/(1+π))-1</t>
  </si>
  <si>
    <t>PRM</t>
  </si>
  <si>
    <t>PRC</t>
  </si>
  <si>
    <t>No.</t>
  </si>
  <si>
    <t>Fuente: Cálculos de la CRE conforme al Anexo Único de las DACG TOSSB.</t>
  </si>
  <si>
    <t>Tasa de Retorno para fines tarifarios real después de impuestos (%)</t>
  </si>
  <si>
    <t>Variación del Índice Nacional de Precios al Consumidor (%)</t>
  </si>
  <si>
    <t>Numeral 2.1 del Anexo Único de las DACG TOSSB.</t>
  </si>
  <si>
    <t>CC</t>
  </si>
  <si>
    <t>[CC*(1-APL)]+(APL*CD)</t>
  </si>
  <si>
    <t>Numeral 2.2 del Anexo Único de las DACG TOSSB.</t>
  </si>
  <si>
    <t>Costo de la Deuda después de impuestos (%)</t>
  </si>
  <si>
    <t>Numeral 2.2.2. del Anexo Único de las DACG TOSSB.</t>
  </si>
  <si>
    <t>Spread de Bonos (%)</t>
  </si>
  <si>
    <t>Numeral 2.2.1. del Anexo Único de las DACGG TOSSB.</t>
  </si>
  <si>
    <t>Costo de Capital (%)</t>
  </si>
  <si>
    <t>Numeral 2.2.4. del Anexo Único de las DACG TOSSB.</t>
  </si>
  <si>
    <t>Numeral 2.2.3. del Anexo Único de las DACG TOSSB.</t>
  </si>
  <si>
    <t>2. Usuarios</t>
  </si>
  <si>
    <t>3. TOSSB</t>
  </si>
  <si>
    <t>Fuente: Estimación de la CRE con información de la IRC de CFE Suministrador de Servicios Básicos.</t>
  </si>
  <si>
    <t>Factor de reparto</t>
  </si>
  <si>
    <t>Tasa de Retorno para fines tarifarios real después de impuestos</t>
  </si>
  <si>
    <t>1.2 Ajuste por inflación</t>
  </si>
  <si>
    <t>Memoria de cálculo de las Tarifas Reguladas para el servicio de operación de CFE Suministrador de Servicios Básicos (TOSSB) aplicables del 1 de enero al 31 de diciembre de 2025.</t>
  </si>
  <si>
    <t>Ingreso Requerido 2025.</t>
  </si>
  <si>
    <t>Estimación de Usuarios Finales del Suministro Básico atendidos en 2025.</t>
  </si>
  <si>
    <t>TOSSB aplicables del 1 de enero al 31 de diciembre de 2025.</t>
  </si>
  <si>
    <t>Ingreso Requerido 2025</t>
  </si>
  <si>
    <t>1. Ingreso requerido (IR) 2025 (Pesos)</t>
  </si>
  <si>
    <t>IR 2025</t>
  </si>
  <si>
    <t>I. Costos 2023</t>
  </si>
  <si>
    <t>Inflación observada 2024</t>
  </si>
  <si>
    <t>I. Utilidad Bruta por las ventas de energía eléctrica 2023</t>
  </si>
  <si>
    <t>I.I Ventas totales de energía y potencia 2023</t>
  </si>
  <si>
    <t>Mediana de las tasas de rendimiento promedio mensual de Bonos a tasa fija a 10 años, periodo enero-diciembre 2023 ( Banco de México, consultado en octubre 2024).</t>
  </si>
  <si>
    <t>Beta desapalancada para la industria eléctrica 2023 (Damodaran, consultado en octubre 2024).</t>
  </si>
  <si>
    <t>Prima de riesgo de mercado de referencia (Estados Unidos de América) 2023 (Damodaran, consultado en octubre 2024).</t>
  </si>
  <si>
    <t>Prima de riesgo país 2023 (México) (Damodaran, consultado en octubre 2024).</t>
  </si>
  <si>
    <t>Estimación de Usuarios Finales del Suministro Básico atendidos en 2025</t>
  </si>
  <si>
    <t>2. Estimación de Usuarios Finales para 2025</t>
  </si>
  <si>
    <t>3. TOSSB 2025 (Pesos/Cliente-mes)</t>
  </si>
  <si>
    <t>TOSSB 2025 (Pesos/Cliente-mes)*</t>
  </si>
  <si>
    <t>Gran Demanda en Media Tensión Ordinaria</t>
  </si>
  <si>
    <t>Gran Demanda en Media Tensión Horaria</t>
  </si>
  <si>
    <t>De conformidad con la disposición 6.4.3 de las Disposiciones administrativas de carácter general que establecen la Metodolología para determinar el cálculo y ajuste de las Tarifas Reguladas para el servicio de operación de los Suministradores de Servicios Básicos de energía eléctrica (DACG TOSSB), se publica la presente memoria de cálculo mediante la cual se determinaron las TOSSB aplicables para el año 2025, las cuales fueron expedidas por la Comisión Reguladora de Energía mediante el Acuerdo número A/156/2024 el 13 de diciembre de 2024.</t>
  </si>
  <si>
    <r>
      <t>Costos de operación del Suministrador de Servicios Básicos</t>
    </r>
    <r>
      <rPr>
        <b/>
        <vertAlign val="superscript"/>
        <sz val="10"/>
        <color theme="0"/>
        <rFont val="Noto Sans"/>
        <family val="2"/>
      </rPr>
      <t>1/</t>
    </r>
    <r>
      <rPr>
        <b/>
        <sz val="10"/>
        <color theme="0"/>
        <rFont val="Noto Sans"/>
        <family val="2"/>
      </rPr>
      <t xml:space="preserve"> (Pesos)</t>
    </r>
  </si>
  <si>
    <r>
      <t>β</t>
    </r>
    <r>
      <rPr>
        <vertAlign val="subscript"/>
        <sz val="10"/>
        <rFont val="Noto Sans"/>
        <family val="2"/>
      </rPr>
      <t>d</t>
    </r>
  </si>
  <si>
    <r>
      <t>T</t>
    </r>
    <r>
      <rPr>
        <vertAlign val="subscript"/>
        <sz val="10"/>
        <rFont val="Noto Sans"/>
        <family val="2"/>
      </rPr>
      <t>ISR</t>
    </r>
  </si>
  <si>
    <r>
      <t>β</t>
    </r>
    <r>
      <rPr>
        <vertAlign val="subscript"/>
        <sz val="10"/>
        <rFont val="Noto Sans"/>
        <family val="2"/>
      </rPr>
      <t>a</t>
    </r>
  </si>
  <si>
    <r>
      <t>β</t>
    </r>
    <r>
      <rPr>
        <vertAlign val="subscript"/>
        <sz val="10"/>
        <rFont val="Noto Sans"/>
        <family val="2"/>
      </rPr>
      <t>d</t>
    </r>
    <r>
      <rPr>
        <sz val="10"/>
        <rFont val="Noto Sans"/>
        <family val="2"/>
      </rPr>
      <t>*[1+(1-T</t>
    </r>
    <r>
      <rPr>
        <vertAlign val="subscript"/>
        <sz val="10"/>
        <rFont val="Noto Sans"/>
        <family val="2"/>
      </rPr>
      <t>ISR</t>
    </r>
    <r>
      <rPr>
        <sz val="10"/>
        <rFont val="Noto Sans"/>
        <family val="2"/>
      </rPr>
      <t>)*(APL/(1-APL))]</t>
    </r>
  </si>
  <si>
    <r>
      <t>TLR+β</t>
    </r>
    <r>
      <rPr>
        <vertAlign val="subscript"/>
        <sz val="10"/>
        <rFont val="Noto Sans"/>
        <family val="2"/>
      </rPr>
      <t>a</t>
    </r>
    <r>
      <rPr>
        <sz val="10"/>
        <rFont val="Noto Sans"/>
        <family val="2"/>
      </rPr>
      <t>*(PRM+PRC)</t>
    </r>
  </si>
  <si>
    <r>
      <t>(TLR+SB)*(1-T</t>
    </r>
    <r>
      <rPr>
        <vertAlign val="subscript"/>
        <sz val="10"/>
        <rFont val="Noto Sans"/>
        <family val="2"/>
      </rPr>
      <t>ISR</t>
    </r>
    <r>
      <rPr>
        <sz val="10"/>
        <rFont val="Noto Sans"/>
        <family val="2"/>
      </rPr>
      <t>)</t>
    </r>
  </si>
  <si>
    <r>
      <t>Índice Nacional de Precios al Consumidor (mensual), INPC</t>
    </r>
    <r>
      <rPr>
        <b/>
        <vertAlign val="superscript"/>
        <sz val="10"/>
        <color theme="0"/>
        <rFont val="Noto Sans"/>
        <family val="2"/>
      </rPr>
      <t>1/</t>
    </r>
  </si>
  <si>
    <r>
      <t>Usuarios conectados en Baja Tensión (</t>
    </r>
    <r>
      <rPr>
        <i/>
        <sz val="10"/>
        <color theme="1"/>
        <rFont val="Noto Sans"/>
        <family val="2"/>
      </rPr>
      <t>Ms</t>
    </r>
    <r>
      <rPr>
        <sz val="10"/>
        <color theme="1"/>
        <rFont val="Noto Sans"/>
        <family val="2"/>
      </rPr>
      <t>)</t>
    </r>
  </si>
  <si>
    <r>
      <t>Usuarios conectados en Media Tensión y Gran Demanda en Baja tensión (</t>
    </r>
    <r>
      <rPr>
        <i/>
        <sz val="10"/>
        <color theme="1"/>
        <rFont val="Noto Sans"/>
        <family val="2"/>
      </rPr>
      <t>Mh</t>
    </r>
    <r>
      <rPr>
        <sz val="10"/>
        <color theme="1"/>
        <rFont val="Noto Sans"/>
        <family val="2"/>
      </rPr>
      <t>)</t>
    </r>
  </si>
  <si>
    <r>
      <t>Usuarios industriales conectados en Alta Tensión (</t>
    </r>
    <r>
      <rPr>
        <i/>
        <sz val="10"/>
        <color theme="1"/>
        <rFont val="Noto Sans"/>
        <family val="2"/>
      </rPr>
      <t>Mi</t>
    </r>
    <r>
      <rPr>
        <sz val="10"/>
        <color theme="1"/>
        <rFont val="Noto Sans"/>
        <family val="2"/>
      </rPr>
      <t>)</t>
    </r>
  </si>
  <si>
    <r>
      <t>Inflación estimada 2025</t>
    </r>
    <r>
      <rPr>
        <vertAlign val="superscript"/>
        <sz val="10"/>
        <color theme="1"/>
        <rFont val="Noto Sans"/>
        <family val="2"/>
      </rPr>
      <t>4/</t>
    </r>
  </si>
  <si>
    <r>
      <t>Proporciones de las ventas de energía</t>
    </r>
    <r>
      <rPr>
        <b/>
        <vertAlign val="superscript"/>
        <sz val="10"/>
        <color theme="0"/>
        <rFont val="Noto Sans"/>
        <family val="2"/>
      </rPr>
      <t>3/</t>
    </r>
    <r>
      <rPr>
        <b/>
        <sz val="10"/>
        <color theme="0"/>
        <rFont val="Noto Sans"/>
        <family val="2"/>
      </rPr>
      <t xml:space="preserve"> (%)</t>
    </r>
  </si>
  <si>
    <r>
      <t>Costos de operación del Suministrador de Servicios Básicos</t>
    </r>
    <r>
      <rPr>
        <b/>
        <vertAlign val="superscript"/>
        <sz val="10"/>
        <color theme="0"/>
        <rFont val="Noto Sans"/>
        <family val="2"/>
      </rPr>
      <t>2/</t>
    </r>
  </si>
  <si>
    <t>Rentabilidad 2025</t>
  </si>
  <si>
    <r>
      <t xml:space="preserve">Fuentes: 
IRC de CFE Suministrador de Servicios Básicos.
CFE Suministrador de Servicios Básicos (2024). Estados financieros al 31 de diciembre de 2023 y 2022 (Con el Informe de los Auditores Independientes).  Disponible en: </t>
    </r>
    <r>
      <rPr>
        <u/>
        <sz val="8"/>
        <color theme="1"/>
        <rFont val="Noto Sans"/>
        <family val="2"/>
      </rPr>
      <t xml:space="preserve">https://www.cuentapublica.hacienda.gob.mx/work/models/CP/2023/tomo/VIII/53UIR.05.DAR.pdf </t>
    </r>
    <r>
      <rPr>
        <sz val="8"/>
        <color theme="1"/>
        <rFont val="Noto Sans"/>
        <family val="2"/>
      </rPr>
      <t>[Consultado el 30/11/2024].</t>
    </r>
  </si>
  <si>
    <r>
      <t>Fuentes: 
1/</t>
    </r>
    <r>
      <rPr>
        <vertAlign val="superscript"/>
        <sz val="8"/>
        <color theme="1"/>
        <rFont val="Noto Sans"/>
        <family val="2"/>
      </rPr>
      <t xml:space="preserve"> </t>
    </r>
    <r>
      <rPr>
        <sz val="8"/>
        <color theme="1"/>
        <rFont val="Noto Sans"/>
        <family val="2"/>
      </rPr>
      <t xml:space="preserve">Información Regulatoria de Costos y Activos (IRC) de CFE Suministrador de Servicios Básicos.
 CFE Suministrador de Servicios Básicos (2024). Estados financieros al 31 de diciembre de 2023 y 2022 (Con el Informe de los Auditores Independientes).  Disponible en: </t>
    </r>
    <r>
      <rPr>
        <u/>
        <sz val="8"/>
        <color theme="1"/>
        <rFont val="Noto Sans"/>
        <family val="2"/>
      </rPr>
      <t xml:space="preserve">https://www.cuentapublica.hacienda.gob.mx/work/models/CP/2023/tomo/VIII/53UIR.05.DAR.pdf </t>
    </r>
    <r>
      <rPr>
        <sz val="8"/>
        <color theme="1"/>
        <rFont val="Noto Sans"/>
        <family val="2"/>
      </rPr>
      <t xml:space="preserve">[Consultado el 30/11/2024].
2/ Los Costos totales no incluyen impuestos y rentabilidad.
3/ Cálculo de la CRE con base en el Producto del Catálogo de ventas de CFE Suministrador de Servicios Básicos, 2023.
4/ Secretaría de Hacienda y Crédito Público (2024). Criterios Generales de Política Económica para la iniciativa de Ley de Ingresos y el Proyecto de Presupuesto de Egresos de la Federación correspondientes al ejercicio fiscal 2025. Disponible en: 
</t>
    </r>
    <r>
      <rPr>
        <u/>
        <sz val="8"/>
        <color theme="1"/>
        <rFont val="Noto Sans"/>
        <family val="2"/>
      </rPr>
      <t xml:space="preserve">https://www.finanzaspublicas.hacienda.gob.mx/work/models/Finanzas_Publicas/docs/paquete_economico/cgpe/cgpe_2025.pdf </t>
    </r>
    <r>
      <rPr>
        <sz val="8"/>
        <color theme="1"/>
        <rFont val="Noto Sans"/>
        <family val="2"/>
      </rPr>
      <t>[Consultado el 30/11/2024].</t>
    </r>
  </si>
  <si>
    <t>Ley del Impuesto Sobre la Renta.</t>
  </si>
  <si>
    <t>Prima de riesgo del mercado local (México) 2023 (Damodaran, consultado en octubre 2024).</t>
  </si>
  <si>
    <t>Variación del Índice Nacional de Precios al Consumidor diciembre 2022 a diciembre 2023, (INEGI, consultado en octubre 2024).</t>
  </si>
  <si>
    <t>Fuentes:
1/ Instituto Nacional de Estadística y Geografía (2024) Disponible en: https://www.inegi.org.mx/programas/inpc/2018a/#tabulados [Consultado el 30/11/2024]. 
2/ Secretaría de Hacienda y Crédito Público (2024). Criterios Generales de Política Económica para la iniciativa de Ley de Ingresos y el Proyecto de Presupuesto de Egresos de la Federación correspondientes al ejercicio fiscal 2025. Disponible en: 
https://www.finanzaspublicas.hacienda.gob.mx/work/models/Finanzas_Publicas/docs/paquete_economico/cgpe/cgpe_2025.pdf [Consultado el 30/11/2024].</t>
  </si>
  <si>
    <r>
      <t>Inflación estimada 2025</t>
    </r>
    <r>
      <rPr>
        <vertAlign val="superscript"/>
        <sz val="10"/>
        <color theme="1"/>
        <rFont val="Noto Sans"/>
        <family val="2"/>
      </rPr>
      <t>2/</t>
    </r>
  </si>
  <si>
    <t>Demanda Industrial en Subtransmisión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</si>
</sst>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4" formatCode="_-&quot;$&quot;* #,##0.00_-;\-&quot;$&quot;* #,##0.00_-;_-&quot;$&quot;* &quot;-&quot;??_-;_-@_-"/>
    <numFmt numFmtId="43" formatCode="_-* #,##0.00_-;\-* #,##0.00_-;_-* &quot;-&quot;??_-;_-@_-"/>
    <numFmt numFmtId="164" formatCode="_ * #,##0.00_ ;_ * \-#,##0.00_ ;_ * &quot;-&quot;??_ ;_ @_ "/>
    <numFmt numFmtId="165" formatCode="_-* #,##0_-;\-* #,##0_-;_-* &quot;-&quot;??_-;_-@_-"/>
    <numFmt numFmtId="166" formatCode="_-&quot;$&quot;* #,##0_-;\-&quot;$&quot;* #,##0_-;_-&quot;$&quot;* &quot;-&quot;??_-;_-@_-"/>
    <numFmt numFmtId="167" formatCode="0.00000"/>
    <numFmt numFmtId="168" formatCode="0.0%"/>
    <numFmt numFmtId="169" formatCode="0.000%"/>
    <numFmt numFmtId="170" formatCode="#,##0\ ;\(#,##0\);\-"/>
    <numFmt numFmtId="171" formatCode="_-&quot;$&quot;* #,##0.0_-;\-&quot;$&quot;* #,##0.0_-;_-&quot;$&quot;* &quot;-&quot;??_-;_-@_-"/>
    <numFmt numFmtId="172" formatCode="#,##0.00000"/>
    <numFmt numFmtId="173" formatCode="0.000"/>
    <numFmt numFmtId="174" formatCode="#,##0.00_ ;\-#,##0.00\ "/>
    <numFmt numFmtId="175" formatCode="#,##0.000000000000"/>
  </numFmts>
  <fonts count="86" x14ac:knownFonts="1">
    <font>
      <sz val="11"/>
      <color theme="1"/>
      <name val="Calibri"/>
      <family val="2"/>
      <scheme val="minor"/>
    </font>
    <font>
      <sz val="11"/>
      <color theme="1"/>
      <name val="Calibri"/>
      <family val="2"/>
      <scheme val="minor"/>
    </font>
    <font>
      <sz val="11"/>
      <color theme="0"/>
      <name val="Calibri"/>
      <family val="2"/>
      <scheme val="minor"/>
    </font>
    <font>
      <sz val="10"/>
      <name val="Arial"/>
      <family val="2"/>
    </font>
    <font>
      <u/>
      <sz val="11"/>
      <color theme="10"/>
      <name val="Calibri"/>
      <family val="2"/>
      <scheme val="minor"/>
    </font>
    <font>
      <sz val="11"/>
      <color theme="1"/>
      <name val="Montserrat"/>
    </font>
    <font>
      <b/>
      <sz val="11"/>
      <color theme="0"/>
      <name val="Montserrat"/>
    </font>
    <font>
      <b/>
      <sz val="11"/>
      <color theme="1"/>
      <name val="Montserrat"/>
    </font>
    <font>
      <sz val="11"/>
      <name val="Montserrat"/>
    </font>
    <font>
      <b/>
      <sz val="11"/>
      <name val="Montserrat"/>
    </font>
    <font>
      <sz val="11"/>
      <color theme="0"/>
      <name val="Montserrat"/>
    </font>
    <font>
      <sz val="11"/>
      <color theme="0" tint="-0.14999847407452621"/>
      <name val="Montserrat"/>
    </font>
    <font>
      <b/>
      <sz val="11"/>
      <color rgb="FFFFFFFF"/>
      <name val="Montserrat"/>
    </font>
    <font>
      <b/>
      <sz val="18"/>
      <color theme="0"/>
      <name val="Montserrat"/>
    </font>
    <font>
      <sz val="8"/>
      <name val="Calibri"/>
      <family val="2"/>
      <scheme val="minor"/>
    </font>
    <font>
      <b/>
      <sz val="9"/>
      <color indexed="81"/>
      <name val="Tahoma"/>
      <family val="2"/>
    </font>
    <font>
      <b/>
      <sz val="11"/>
      <color theme="1"/>
      <name val="Calibri"/>
      <family val="2"/>
      <scheme val="minor"/>
    </font>
    <font>
      <b/>
      <sz val="10.5"/>
      <color rgb="FFFFFFFF"/>
      <name val="Montserrat"/>
    </font>
    <font>
      <b/>
      <sz val="9"/>
      <name val="Arial Narrow"/>
      <family val="2"/>
    </font>
    <font>
      <sz val="11"/>
      <color theme="1"/>
      <name val="Arial Narrow"/>
      <family val="2"/>
    </font>
    <font>
      <b/>
      <sz val="10.5"/>
      <color theme="0"/>
      <name val="Montserrat"/>
    </font>
    <font>
      <sz val="11"/>
      <color indexed="8"/>
      <name val="Calibri"/>
      <family val="2"/>
      <scheme val="minor"/>
    </font>
    <font>
      <sz val="9"/>
      <color theme="1"/>
      <name val="Arial Narrow"/>
      <family val="2"/>
    </font>
    <font>
      <sz val="8"/>
      <color theme="1"/>
      <name val="Montserrat"/>
    </font>
    <font>
      <sz val="8"/>
      <color rgb="FF000000"/>
      <name val="Segoe UI"/>
      <family val="2"/>
    </font>
    <font>
      <b/>
      <sz val="16"/>
      <color theme="0"/>
      <name val="Calibri"/>
      <family val="2"/>
      <scheme val="minor"/>
    </font>
    <font>
      <b/>
      <sz val="9"/>
      <color theme="0"/>
      <name val="Montserrat"/>
    </font>
    <font>
      <sz val="9"/>
      <name val="Montserrat"/>
    </font>
    <font>
      <sz val="9"/>
      <color theme="0"/>
      <name val="Montserrat"/>
    </font>
    <font>
      <sz val="8"/>
      <color rgb="FF000000"/>
      <name val="Montserrat"/>
    </font>
    <font>
      <sz val="11"/>
      <color rgb="FFFF0000"/>
      <name val="Montserrat"/>
    </font>
    <font>
      <b/>
      <sz val="11"/>
      <color theme="1"/>
      <name val="Arial Narrow"/>
      <family val="2"/>
    </font>
    <font>
      <sz val="11"/>
      <name val="Arial Narrow"/>
      <family val="2"/>
    </font>
    <font>
      <sz val="10"/>
      <color theme="1"/>
      <name val="Arial Narrow"/>
      <family val="2"/>
    </font>
    <font>
      <b/>
      <sz val="20"/>
      <color theme="2" tint="-0.499984740745262"/>
      <name val="Arial Narrow"/>
      <family val="2"/>
    </font>
    <font>
      <b/>
      <sz val="12"/>
      <name val="Arial Narrow"/>
      <family val="2"/>
    </font>
    <font>
      <b/>
      <sz val="14"/>
      <color theme="2" tint="-0.499984740745262"/>
      <name val="Arial Narrow"/>
      <family val="2"/>
    </font>
    <font>
      <sz val="11"/>
      <color theme="2" tint="-0.499984740745262"/>
      <name val="Arial Narrow"/>
      <family val="2"/>
    </font>
    <font>
      <sz val="10"/>
      <color theme="1"/>
      <name val="Arial"/>
      <family val="2"/>
    </font>
    <font>
      <sz val="11"/>
      <color theme="1"/>
      <name val="Arial"/>
      <family val="2"/>
    </font>
    <font>
      <b/>
      <sz val="16"/>
      <color theme="1"/>
      <name val="Arial Narrow"/>
      <family val="2"/>
    </font>
    <font>
      <b/>
      <sz val="11"/>
      <color theme="1"/>
      <name val="Arial"/>
      <family val="2"/>
    </font>
    <font>
      <i/>
      <sz val="11"/>
      <color theme="1"/>
      <name val="Arial"/>
      <family val="2"/>
    </font>
    <font>
      <i/>
      <sz val="11"/>
      <color theme="1"/>
      <name val="Arial Narrow"/>
      <family val="2"/>
    </font>
    <font>
      <b/>
      <sz val="10"/>
      <color theme="1"/>
      <name val="Arial"/>
      <family val="2"/>
    </font>
    <font>
      <sz val="10"/>
      <name val="Noto Sans"/>
      <family val="2"/>
    </font>
    <font>
      <b/>
      <sz val="14"/>
      <name val="Noto Sans"/>
      <family val="2"/>
    </font>
    <font>
      <b/>
      <sz val="12"/>
      <name val="Noto Sans"/>
      <family val="2"/>
    </font>
    <font>
      <sz val="11"/>
      <name val="Noto Sans"/>
      <family val="2"/>
    </font>
    <font>
      <sz val="12"/>
      <name val="Noto Sans"/>
      <family val="2"/>
    </font>
    <font>
      <sz val="10"/>
      <color theme="1"/>
      <name val="Noto Sans"/>
      <family val="2"/>
    </font>
    <font>
      <b/>
      <sz val="11"/>
      <color theme="1"/>
      <name val="Noto Sans"/>
      <family val="2"/>
    </font>
    <font>
      <b/>
      <sz val="11"/>
      <color theme="1" tint="0.499984740745262"/>
      <name val="Noto Sans"/>
      <family val="2"/>
    </font>
    <font>
      <sz val="11"/>
      <color theme="1"/>
      <name val="Noto Sans"/>
      <family val="2"/>
    </font>
    <font>
      <b/>
      <sz val="11"/>
      <name val="Noto Sans"/>
      <family val="2"/>
    </font>
    <font>
      <b/>
      <u/>
      <sz val="11"/>
      <name val="Noto Sans"/>
      <family val="2"/>
    </font>
    <font>
      <u/>
      <sz val="11"/>
      <color theme="10"/>
      <name val="Noto Sans"/>
      <family val="2"/>
    </font>
    <font>
      <b/>
      <sz val="11"/>
      <color theme="0"/>
      <name val="Noto Sans"/>
      <family val="2"/>
    </font>
    <font>
      <b/>
      <sz val="10"/>
      <color theme="0"/>
      <name val="Noto Sans"/>
      <family val="2"/>
    </font>
    <font>
      <sz val="10"/>
      <color rgb="FF000000"/>
      <name val="Noto Sans"/>
      <family val="2"/>
    </font>
    <font>
      <b/>
      <sz val="10"/>
      <color rgb="FF000000"/>
      <name val="Noto Sans"/>
      <family val="2"/>
    </font>
    <font>
      <b/>
      <sz val="10"/>
      <color theme="1"/>
      <name val="Noto Sans"/>
      <family val="2"/>
    </font>
    <font>
      <b/>
      <vertAlign val="superscript"/>
      <sz val="10"/>
      <color theme="0"/>
      <name val="Noto Sans"/>
      <family val="2"/>
    </font>
    <font>
      <b/>
      <sz val="11"/>
      <color rgb="FFFFFFFF"/>
      <name val="Noto Sans"/>
      <family val="2"/>
    </font>
    <font>
      <b/>
      <sz val="10"/>
      <name val="Noto Sans"/>
      <family val="2"/>
    </font>
    <font>
      <sz val="9"/>
      <name val="Noto Sans"/>
      <family val="2"/>
    </font>
    <font>
      <vertAlign val="superscript"/>
      <sz val="10"/>
      <color theme="1"/>
      <name val="Noto Sans"/>
      <family val="2"/>
    </font>
    <font>
      <sz val="8"/>
      <color theme="1"/>
      <name val="Noto Sans"/>
      <family val="2"/>
    </font>
    <font>
      <vertAlign val="superscript"/>
      <sz val="8"/>
      <color theme="1"/>
      <name val="Noto Sans"/>
      <family val="2"/>
    </font>
    <font>
      <u/>
      <sz val="8"/>
      <color theme="1"/>
      <name val="Noto Sans"/>
      <family val="2"/>
    </font>
    <font>
      <b/>
      <sz val="14"/>
      <color theme="1"/>
      <name val="Noto Sans"/>
      <family val="2"/>
    </font>
    <font>
      <b/>
      <sz val="11"/>
      <color rgb="FFFF0000"/>
      <name val="Noto Sans"/>
      <family val="2"/>
    </font>
    <font>
      <sz val="9"/>
      <color theme="1"/>
      <name val="Noto Sans"/>
      <family val="2"/>
    </font>
    <font>
      <sz val="11"/>
      <color rgb="FFFF0000"/>
      <name val="Noto Sans"/>
      <family val="2"/>
    </font>
    <font>
      <vertAlign val="subscript"/>
      <sz val="10"/>
      <name val="Noto Sans"/>
      <family val="2"/>
    </font>
    <font>
      <sz val="10"/>
      <color theme="0"/>
      <name val="Noto Sans"/>
      <family val="2"/>
    </font>
    <font>
      <sz val="11"/>
      <color rgb="FF000000"/>
      <name val="Noto Sans"/>
      <family val="2"/>
    </font>
    <font>
      <sz val="11"/>
      <color theme="0"/>
      <name val="Noto Sans"/>
      <family val="2"/>
    </font>
    <font>
      <sz val="9"/>
      <color theme="0"/>
      <name val="Noto Sans"/>
      <family val="2"/>
    </font>
    <font>
      <b/>
      <sz val="9"/>
      <color theme="0"/>
      <name val="Noto Sans"/>
      <family val="2"/>
    </font>
    <font>
      <sz val="8"/>
      <color rgb="FF000000"/>
      <name val="Noto Sans"/>
      <family val="2"/>
    </font>
    <font>
      <sz val="6"/>
      <color theme="1"/>
      <name val="Noto Sans"/>
      <family val="2"/>
    </font>
    <font>
      <i/>
      <sz val="10"/>
      <color theme="1"/>
      <name val="Noto Sans"/>
      <family val="2"/>
    </font>
    <font>
      <sz val="11"/>
      <color theme="0" tint="-0.14999847407452621"/>
      <name val="Noto Sans"/>
      <family val="2"/>
    </font>
    <font>
      <b/>
      <sz val="9"/>
      <name val="Noto Sans"/>
      <family val="2"/>
    </font>
    <font>
      <sz val="8"/>
      <name val="Noto Sans"/>
      <family val="2"/>
    </font>
  </fonts>
  <fills count="23">
    <fill>
      <patternFill patternType="none"/>
    </fill>
    <fill>
      <patternFill patternType="gray125"/>
    </fill>
    <fill>
      <patternFill patternType="solid">
        <fgColor theme="7"/>
      </patternFill>
    </fill>
    <fill>
      <patternFill patternType="solid">
        <fgColor theme="0"/>
        <bgColor indexed="64"/>
      </patternFill>
    </fill>
    <fill>
      <patternFill patternType="solid">
        <fgColor theme="3"/>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0" tint="-0.499984740745262"/>
        <bgColor indexed="64"/>
      </patternFill>
    </fill>
    <fill>
      <patternFill patternType="solid">
        <fgColor theme="2"/>
        <bgColor indexed="64"/>
      </patternFill>
    </fill>
    <fill>
      <patternFill patternType="solid">
        <fgColor theme="7" tint="0.59999389629810485"/>
        <bgColor indexed="64"/>
      </patternFill>
    </fill>
    <fill>
      <patternFill patternType="solid">
        <fgColor rgb="FFFFFF00"/>
        <bgColor indexed="64"/>
      </patternFill>
    </fill>
    <fill>
      <patternFill patternType="solid">
        <fgColor theme="3" tint="-0.499984740745262"/>
        <bgColor indexed="64"/>
      </patternFill>
    </fill>
    <fill>
      <patternFill patternType="solid">
        <fgColor theme="8" tint="-0.249977111117893"/>
        <bgColor indexed="64"/>
      </patternFill>
    </fill>
    <fill>
      <patternFill patternType="solid">
        <fgColor rgb="FF92D050"/>
        <bgColor indexed="64"/>
      </patternFill>
    </fill>
    <fill>
      <patternFill patternType="solid">
        <fgColor theme="7"/>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404040"/>
        <bgColor indexed="64"/>
      </patternFill>
    </fill>
    <fill>
      <patternFill patternType="solid">
        <fgColor rgb="FFE7E6E6"/>
        <bgColor indexed="64"/>
      </patternFill>
    </fill>
    <fill>
      <patternFill patternType="solid">
        <fgColor rgb="FF9F2241"/>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rgb="FF9D2449"/>
        <bgColor indexed="64"/>
      </patternFill>
    </fill>
  </fills>
  <borders count="40">
    <border>
      <left/>
      <right/>
      <top/>
      <bottom/>
      <diagonal/>
    </border>
    <border>
      <left/>
      <right/>
      <top/>
      <bottom style="thin">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style="hair">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style="dotted">
        <color indexed="64"/>
      </right>
      <top/>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medium">
        <color indexed="64"/>
      </right>
      <top style="medium">
        <color indexed="64"/>
      </top>
      <bottom/>
      <diagonal/>
    </border>
    <border>
      <left style="medium">
        <color indexed="64"/>
      </left>
      <right style="dotted">
        <color indexed="64"/>
      </right>
      <top/>
      <bottom/>
      <diagonal/>
    </border>
    <border>
      <left style="dotted">
        <color indexed="64"/>
      </left>
      <right style="medium">
        <color indexed="64"/>
      </right>
      <top/>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thin">
        <color theme="0"/>
      </left>
      <right style="thin">
        <color theme="0"/>
      </right>
      <top style="thin">
        <color theme="0"/>
      </top>
      <bottom style="thin">
        <color theme="0"/>
      </bottom>
      <diagonal/>
    </border>
    <border>
      <left style="thin">
        <color rgb="FFFFFFFF"/>
      </left>
      <right style="thin">
        <color rgb="FFFFFFFF"/>
      </right>
      <top style="thin">
        <color rgb="FFFFFFFF"/>
      </top>
      <bottom style="thin">
        <color rgb="FFFFFFFF"/>
      </bottom>
      <diagonal/>
    </border>
    <border>
      <left/>
      <right/>
      <top/>
      <bottom style="thin">
        <color theme="1" tint="0.499984740745262"/>
      </bottom>
      <diagonal/>
    </border>
    <border>
      <left style="medium">
        <color indexed="64"/>
      </left>
      <right style="thin">
        <color auto="1"/>
      </right>
      <top style="medium">
        <color indexed="64"/>
      </top>
      <bottom style="medium">
        <color indexed="64"/>
      </bottom>
      <diagonal/>
    </border>
    <border>
      <left style="thin">
        <color theme="0"/>
      </left>
      <right/>
      <top style="thin">
        <color theme="0"/>
      </top>
      <bottom style="thin">
        <color theme="0"/>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bottom style="thin">
        <color rgb="FFFFFFFF"/>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3">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 fillId="2" borderId="0" applyNumberFormat="0" applyBorder="0" applyAlignment="0" applyProtection="0"/>
    <xf numFmtId="0" fontId="3" fillId="0" borderId="0" applyNumberFormat="0" applyFont="0" applyFill="0" applyBorder="0" applyAlignment="0" applyProtection="0"/>
    <xf numFmtId="0" fontId="1" fillId="0" borderId="0"/>
    <xf numFmtId="0" fontId="4" fillId="0" borderId="0" applyNumberFormat="0" applyFill="0" applyBorder="0" applyAlignment="0" applyProtection="0"/>
    <xf numFmtId="0" fontId="1" fillId="0" borderId="0"/>
    <xf numFmtId="164" fontId="3" fillId="0" borderId="0" applyFont="0" applyFill="0" applyBorder="0" applyAlignment="0" applyProtection="0"/>
    <xf numFmtId="0" fontId="3" fillId="0" borderId="0" applyNumberFormat="0" applyFont="0" applyFill="0" applyBorder="0" applyAlignment="0" applyProtection="0"/>
    <xf numFmtId="0" fontId="21" fillId="0" borderId="0"/>
    <xf numFmtId="0" fontId="3" fillId="0" borderId="0"/>
  </cellStyleXfs>
  <cellXfs count="387">
    <xf numFmtId="0" fontId="0" fillId="0" borderId="0" xfId="0"/>
    <xf numFmtId="0" fontId="5" fillId="3" borderId="0" xfId="0" applyFont="1" applyFill="1"/>
    <xf numFmtId="0" fontId="6" fillId="3" borderId="0" xfId="6" applyFont="1" applyFill="1" applyAlignment="1">
      <alignment horizontal="left" vertical="center"/>
    </xf>
    <xf numFmtId="0" fontId="6" fillId="5" borderId="0" xfId="6" applyFont="1" applyFill="1" applyAlignment="1">
      <alignment horizontal="left" vertical="center"/>
    </xf>
    <xf numFmtId="0" fontId="6" fillId="4" borderId="3" xfId="0" applyFont="1" applyFill="1" applyBorder="1" applyAlignment="1">
      <alignment horizontal="center" vertical="center" wrapText="1"/>
    </xf>
    <xf numFmtId="0" fontId="7" fillId="3" borderId="0" xfId="0" applyFont="1" applyFill="1"/>
    <xf numFmtId="0" fontId="7" fillId="5" borderId="0" xfId="0" applyFont="1" applyFill="1" applyAlignment="1">
      <alignment vertical="center"/>
    </xf>
    <xf numFmtId="0" fontId="5" fillId="3" borderId="0" xfId="0" applyFont="1" applyFill="1" applyAlignment="1">
      <alignment horizontal="center"/>
    </xf>
    <xf numFmtId="0" fontId="5" fillId="3" borderId="3" xfId="0" applyFont="1" applyFill="1" applyBorder="1"/>
    <xf numFmtId="4" fontId="5" fillId="3" borderId="0" xfId="0" applyNumberFormat="1" applyFont="1" applyFill="1"/>
    <xf numFmtId="0" fontId="5" fillId="3" borderId="0" xfId="0" applyFont="1" applyFill="1" applyAlignment="1">
      <alignment vertical="center"/>
    </xf>
    <xf numFmtId="0" fontId="7" fillId="3" borderId="0" xfId="0" applyFont="1" applyFill="1" applyAlignment="1">
      <alignment horizontal="center" vertical="center"/>
    </xf>
    <xf numFmtId="44" fontId="5" fillId="3" borderId="0" xfId="2" applyFont="1" applyFill="1" applyBorder="1" applyAlignment="1">
      <alignment vertical="center"/>
    </xf>
    <xf numFmtId="44" fontId="5" fillId="3" borderId="0" xfId="0" applyNumberFormat="1" applyFont="1" applyFill="1" applyAlignment="1">
      <alignment vertical="center"/>
    </xf>
    <xf numFmtId="44" fontId="5" fillId="3" borderId="0" xfId="2" applyFont="1" applyFill="1" applyBorder="1"/>
    <xf numFmtId="44" fontId="5" fillId="3" borderId="0" xfId="0" applyNumberFormat="1" applyFont="1" applyFill="1"/>
    <xf numFmtId="3" fontId="5" fillId="3" borderId="3" xfId="2" applyNumberFormat="1" applyFont="1" applyFill="1" applyBorder="1" applyAlignment="1">
      <alignment vertical="center"/>
    </xf>
    <xf numFmtId="3" fontId="7" fillId="3" borderId="3" xfId="2" applyNumberFormat="1" applyFont="1" applyFill="1" applyBorder="1" applyAlignment="1">
      <alignment vertical="center"/>
    </xf>
    <xf numFmtId="166" fontId="5" fillId="3" borderId="0" xfId="2" applyNumberFormat="1" applyFont="1" applyFill="1" applyBorder="1"/>
    <xf numFmtId="166" fontId="5" fillId="3" borderId="0" xfId="2" applyNumberFormat="1" applyFont="1" applyFill="1" applyBorder="1" applyAlignment="1">
      <alignment vertical="center"/>
    </xf>
    <xf numFmtId="3" fontId="5" fillId="3" borderId="0" xfId="2" applyNumberFormat="1" applyFont="1" applyFill="1" applyBorder="1" applyAlignment="1">
      <alignment vertical="center"/>
    </xf>
    <xf numFmtId="0" fontId="7" fillId="3" borderId="0" xfId="0" applyFont="1" applyFill="1" applyAlignment="1">
      <alignment horizontal="center"/>
    </xf>
    <xf numFmtId="0" fontId="6" fillId="7" borderId="0" xfId="4" applyFont="1" applyFill="1" applyBorder="1"/>
    <xf numFmtId="10" fontId="6" fillId="7" borderId="0" xfId="4" applyNumberFormat="1" applyFont="1" applyFill="1" applyBorder="1"/>
    <xf numFmtId="43" fontId="5" fillId="3" borderId="0" xfId="0" applyNumberFormat="1" applyFont="1" applyFill="1"/>
    <xf numFmtId="2" fontId="5" fillId="3" borderId="0" xfId="0" applyNumberFormat="1" applyFont="1" applyFill="1"/>
    <xf numFmtId="167" fontId="5" fillId="3" borderId="0" xfId="0" applyNumberFormat="1" applyFont="1" applyFill="1"/>
    <xf numFmtId="0" fontId="11" fillId="3" borderId="0" xfId="0" applyFont="1" applyFill="1" applyAlignment="1">
      <alignment horizontal="center"/>
    </xf>
    <xf numFmtId="4" fontId="5" fillId="3" borderId="3" xfId="0" applyNumberFormat="1" applyFont="1" applyFill="1" applyBorder="1"/>
    <xf numFmtId="0" fontId="12" fillId="4" borderId="3" xfId="0" applyFont="1" applyFill="1" applyBorder="1" applyAlignment="1">
      <alignment horizontal="center" vertical="center" wrapText="1"/>
    </xf>
    <xf numFmtId="0" fontId="5" fillId="8" borderId="3" xfId="0" applyFont="1" applyFill="1" applyBorder="1" applyAlignment="1">
      <alignment horizontal="left" vertical="center" wrapText="1"/>
    </xf>
    <xf numFmtId="0" fontId="5" fillId="8" borderId="3" xfId="0" applyFont="1" applyFill="1" applyBorder="1" applyAlignment="1">
      <alignment horizontal="center" vertical="center" wrapText="1"/>
    </xf>
    <xf numFmtId="4" fontId="5" fillId="3" borderId="3" xfId="0" applyNumberFormat="1" applyFont="1" applyFill="1" applyBorder="1" applyAlignment="1">
      <alignment horizontal="center"/>
    </xf>
    <xf numFmtId="4" fontId="5" fillId="3" borderId="0" xfId="0" applyNumberFormat="1" applyFont="1" applyFill="1" applyAlignment="1">
      <alignment horizontal="center"/>
    </xf>
    <xf numFmtId="0" fontId="6" fillId="4" borderId="0" xfId="6" applyFont="1" applyFill="1" applyAlignment="1">
      <alignment horizontal="left" vertical="center"/>
    </xf>
    <xf numFmtId="0" fontId="8" fillId="0" borderId="3" xfId="5" applyNumberFormat="1" applyFont="1" applyFill="1" applyBorder="1" applyAlignment="1"/>
    <xf numFmtId="0" fontId="8" fillId="3" borderId="3" xfId="5" applyFont="1" applyFill="1" applyBorder="1"/>
    <xf numFmtId="0" fontId="9" fillId="4" borderId="0" xfId="6" applyFont="1" applyFill="1" applyAlignment="1">
      <alignment horizontal="left" vertical="center"/>
    </xf>
    <xf numFmtId="0" fontId="13" fillId="4" borderId="0" xfId="6" applyFont="1" applyFill="1" applyAlignment="1">
      <alignment horizontal="left" vertical="center"/>
    </xf>
    <xf numFmtId="0" fontId="5" fillId="3" borderId="0" xfId="0" applyFont="1" applyFill="1" applyAlignment="1">
      <alignment horizontal="left"/>
    </xf>
    <xf numFmtId="3" fontId="8" fillId="6" borderId="0" xfId="5" applyNumberFormat="1" applyFont="1" applyFill="1" applyBorder="1"/>
    <xf numFmtId="43" fontId="0" fillId="0" borderId="0" xfId="1" applyFont="1"/>
    <xf numFmtId="165" fontId="0" fillId="0" borderId="0" xfId="1" applyNumberFormat="1" applyFont="1"/>
    <xf numFmtId="43" fontId="5" fillId="3" borderId="0" xfId="1" applyFont="1" applyFill="1"/>
    <xf numFmtId="0" fontId="0" fillId="3" borderId="0" xfId="0" applyFill="1"/>
    <xf numFmtId="3" fontId="16" fillId="0" borderId="0" xfId="0" applyNumberFormat="1" applyFont="1"/>
    <xf numFmtId="3" fontId="5" fillId="9" borderId="3" xfId="2" applyNumberFormat="1" applyFont="1" applyFill="1" applyBorder="1" applyAlignment="1">
      <alignment vertical="center"/>
    </xf>
    <xf numFmtId="3" fontId="7" fillId="9" borderId="3" xfId="2" applyNumberFormat="1" applyFont="1" applyFill="1" applyBorder="1" applyAlignment="1">
      <alignment vertical="center"/>
    </xf>
    <xf numFmtId="2" fontId="5" fillId="9" borderId="3" xfId="0" applyNumberFormat="1" applyFont="1" applyFill="1" applyBorder="1"/>
    <xf numFmtId="0" fontId="17" fillId="4" borderId="3" xfId="0" applyFont="1" applyFill="1" applyBorder="1" applyAlignment="1">
      <alignment horizontal="center" vertical="center" wrapText="1"/>
    </xf>
    <xf numFmtId="0" fontId="19" fillId="0" borderId="0" xfId="0" applyFont="1"/>
    <xf numFmtId="165" fontId="5" fillId="3" borderId="0" xfId="1" applyNumberFormat="1" applyFont="1" applyFill="1"/>
    <xf numFmtId="4" fontId="16" fillId="0" borderId="0" xfId="0" applyNumberFormat="1" applyFont="1"/>
    <xf numFmtId="166" fontId="16" fillId="0" borderId="0" xfId="2" applyNumberFormat="1" applyFont="1"/>
    <xf numFmtId="166" fontId="10" fillId="3" borderId="0" xfId="2" applyNumberFormat="1" applyFont="1" applyFill="1" applyBorder="1"/>
    <xf numFmtId="2" fontId="22" fillId="3" borderId="10" xfId="0" applyNumberFormat="1" applyFont="1" applyFill="1" applyBorder="1"/>
    <xf numFmtId="0" fontId="22" fillId="0" borderId="9" xfId="0" applyFont="1" applyBorder="1" applyAlignment="1">
      <alignment horizontal="center"/>
    </xf>
    <xf numFmtId="0" fontId="22" fillId="0" borderId="12" xfId="0" applyFont="1" applyBorder="1" applyAlignment="1">
      <alignment horizontal="center"/>
    </xf>
    <xf numFmtId="0" fontId="22" fillId="0" borderId="2" xfId="0" applyFont="1" applyBorder="1"/>
    <xf numFmtId="2" fontId="22" fillId="3" borderId="2" xfId="0" applyNumberFormat="1" applyFont="1" applyFill="1" applyBorder="1"/>
    <xf numFmtId="2" fontId="22" fillId="3" borderId="11" xfId="0" applyNumberFormat="1" applyFont="1" applyFill="1" applyBorder="1"/>
    <xf numFmtId="0" fontId="22" fillId="0" borderId="0" xfId="0" applyFont="1"/>
    <xf numFmtId="0" fontId="18" fillId="14" borderId="13" xfId="0" applyFont="1" applyFill="1" applyBorder="1" applyAlignment="1">
      <alignment horizontal="center"/>
    </xf>
    <xf numFmtId="0" fontId="18" fillId="14" borderId="14" xfId="0" applyFont="1" applyFill="1" applyBorder="1"/>
    <xf numFmtId="0" fontId="18" fillId="14" borderId="14" xfId="0" applyFont="1" applyFill="1" applyBorder="1" applyAlignment="1">
      <alignment horizontal="center"/>
    </xf>
    <xf numFmtId="0" fontId="18" fillId="14" borderId="15" xfId="0" applyFont="1" applyFill="1" applyBorder="1" applyAlignment="1">
      <alignment horizontal="center"/>
    </xf>
    <xf numFmtId="2" fontId="22" fillId="3" borderId="0" xfId="0" applyNumberFormat="1" applyFont="1" applyFill="1"/>
    <xf numFmtId="10" fontId="23" fillId="3" borderId="16" xfId="3" applyNumberFormat="1" applyFont="1" applyFill="1" applyBorder="1"/>
    <xf numFmtId="10" fontId="23" fillId="3" borderId="17" xfId="3" applyNumberFormat="1" applyFont="1" applyFill="1" applyBorder="1"/>
    <xf numFmtId="10" fontId="23" fillId="3" borderId="18" xfId="3" applyNumberFormat="1" applyFont="1" applyFill="1" applyBorder="1"/>
    <xf numFmtId="10" fontId="23" fillId="3" borderId="19" xfId="3" applyNumberFormat="1" applyFont="1" applyFill="1" applyBorder="1"/>
    <xf numFmtId="10" fontId="23" fillId="3" borderId="20" xfId="3" applyNumberFormat="1" applyFont="1" applyFill="1" applyBorder="1"/>
    <xf numFmtId="10" fontId="23" fillId="3" borderId="21" xfId="3" applyNumberFormat="1" applyFont="1" applyFill="1" applyBorder="1"/>
    <xf numFmtId="10" fontId="23" fillId="3" borderId="22" xfId="3" applyNumberFormat="1" applyFont="1" applyFill="1" applyBorder="1"/>
    <xf numFmtId="10" fontId="23" fillId="3" borderId="23" xfId="3" applyNumberFormat="1" applyFont="1" applyFill="1" applyBorder="1"/>
    <xf numFmtId="10" fontId="23" fillId="3" borderId="24" xfId="3" applyNumberFormat="1" applyFont="1" applyFill="1" applyBorder="1"/>
    <xf numFmtId="165" fontId="27" fillId="0" borderId="25" xfId="12" applyNumberFormat="1" applyFont="1" applyBorder="1" applyAlignment="1">
      <alignment vertical="center"/>
    </xf>
    <xf numFmtId="0" fontId="26" fillId="11" borderId="25" xfId="12" applyFont="1" applyFill="1" applyBorder="1" applyAlignment="1">
      <alignment horizontal="center"/>
    </xf>
    <xf numFmtId="0" fontId="28" fillId="11" borderId="26" xfId="0" applyFont="1" applyFill="1" applyBorder="1" applyAlignment="1">
      <alignment horizontal="center" vertical="center" wrapText="1"/>
    </xf>
    <xf numFmtId="165" fontId="26" fillId="11" borderId="25" xfId="12" applyNumberFormat="1" applyFont="1" applyFill="1" applyBorder="1"/>
    <xf numFmtId="0" fontId="26" fillId="11" borderId="25" xfId="12" applyFont="1" applyFill="1" applyBorder="1" applyAlignment="1">
      <alignment horizontal="center" vertical="center"/>
    </xf>
    <xf numFmtId="0" fontId="29" fillId="0" borderId="26" xfId="0" applyFont="1" applyBorder="1" applyAlignment="1">
      <alignment horizontal="justify" vertical="center" wrapText="1" readingOrder="1"/>
    </xf>
    <xf numFmtId="0" fontId="30" fillId="3" borderId="0" xfId="0" applyFont="1" applyFill="1" applyAlignment="1">
      <alignment horizontal="center"/>
    </xf>
    <xf numFmtId="0" fontId="30" fillId="3" borderId="3" xfId="0" applyFont="1" applyFill="1" applyBorder="1"/>
    <xf numFmtId="9" fontId="0" fillId="0" borderId="0" xfId="3" applyFont="1"/>
    <xf numFmtId="3" fontId="0" fillId="0" borderId="0" xfId="0" applyNumberFormat="1"/>
    <xf numFmtId="10" fontId="16" fillId="0" borderId="0" xfId="3" applyNumberFormat="1" applyFont="1"/>
    <xf numFmtId="9" fontId="16" fillId="0" borderId="0" xfId="3" applyFont="1"/>
    <xf numFmtId="44" fontId="16" fillId="0" borderId="0" xfId="2" applyFont="1"/>
    <xf numFmtId="171" fontId="0" fillId="0" borderId="0" xfId="2" applyNumberFormat="1" applyFont="1"/>
    <xf numFmtId="171" fontId="16" fillId="0" borderId="0" xfId="2" applyNumberFormat="1" applyFont="1"/>
    <xf numFmtId="165" fontId="31" fillId="15" borderId="0" xfId="1" applyNumberFormat="1" applyFont="1" applyFill="1" applyBorder="1"/>
    <xf numFmtId="0" fontId="32" fillId="3" borderId="0" xfId="6" applyFont="1" applyFill="1" applyAlignment="1">
      <alignment horizontal="center" vertical="center"/>
    </xf>
    <xf numFmtId="0" fontId="33" fillId="3" borderId="0" xfId="6" applyFont="1" applyFill="1" applyAlignment="1">
      <alignment vertical="center"/>
    </xf>
    <xf numFmtId="0" fontId="34" fillId="3" borderId="0" xfId="6" applyFont="1" applyFill="1" applyAlignment="1">
      <alignment vertical="center"/>
    </xf>
    <xf numFmtId="0" fontId="35" fillId="3" borderId="0" xfId="6" applyFont="1" applyFill="1" applyAlignment="1">
      <alignment vertical="center"/>
    </xf>
    <xf numFmtId="0" fontId="36" fillId="3" borderId="0" xfId="6" applyFont="1" applyFill="1" applyAlignment="1">
      <alignment vertical="center"/>
    </xf>
    <xf numFmtId="0" fontId="37" fillId="3" borderId="0" xfId="6" applyFont="1" applyFill="1" applyAlignment="1">
      <alignment horizontal="center" vertical="center"/>
    </xf>
    <xf numFmtId="0" fontId="32" fillId="3" borderId="27" xfId="6" applyFont="1" applyFill="1" applyBorder="1" applyAlignment="1">
      <alignment horizontal="center" vertical="center"/>
    </xf>
    <xf numFmtId="0" fontId="37" fillId="3" borderId="27" xfId="6" applyFont="1" applyFill="1" applyBorder="1" applyAlignment="1">
      <alignment vertical="center"/>
    </xf>
    <xf numFmtId="0" fontId="4" fillId="3" borderId="27" xfId="7" applyFill="1" applyBorder="1" applyAlignment="1">
      <alignment horizontal="center" vertical="center"/>
    </xf>
    <xf numFmtId="0" fontId="38" fillId="0" borderId="0" xfId="0" applyFont="1"/>
    <xf numFmtId="0" fontId="4" fillId="0" borderId="0" xfId="7"/>
    <xf numFmtId="0" fontId="39" fillId="0" borderId="28" xfId="0" applyFont="1" applyBorder="1" applyAlignment="1">
      <alignment horizontal="right" wrapText="1"/>
    </xf>
    <xf numFmtId="0" fontId="40" fillId="16" borderId="15" xfId="0" applyFont="1" applyFill="1" applyBorder="1" applyAlignment="1">
      <alignment horizontal="center" vertical="center"/>
    </xf>
    <xf numFmtId="0" fontId="39" fillId="0" borderId="7" xfId="0" applyFont="1" applyBorder="1"/>
    <xf numFmtId="0" fontId="31" fillId="0" borderId="7" xfId="0" applyFont="1" applyBorder="1" applyAlignment="1">
      <alignment horizontal="center"/>
    </xf>
    <xf numFmtId="0" fontId="39" fillId="0" borderId="7" xfId="0" quotePrefix="1" applyFont="1" applyBorder="1" applyAlignment="1">
      <alignment horizontal="center" vertical="center"/>
    </xf>
    <xf numFmtId="0" fontId="39" fillId="0" borderId="7" xfId="0" applyFont="1" applyBorder="1" applyAlignment="1">
      <alignment horizontal="center"/>
    </xf>
    <xf numFmtId="4" fontId="39" fillId="0" borderId="7" xfId="0" applyNumberFormat="1" applyFont="1" applyBorder="1" applyAlignment="1">
      <alignment horizontal="center" vertical="center"/>
    </xf>
    <xf numFmtId="0" fontId="19" fillId="0" borderId="7" xfId="0" applyFont="1" applyBorder="1"/>
    <xf numFmtId="0" fontId="39" fillId="0" borderId="7" xfId="0" applyFont="1" applyBorder="1" applyAlignment="1">
      <alignment horizontal="center" vertical="center"/>
    </xf>
    <xf numFmtId="4" fontId="39" fillId="10" borderId="7" xfId="0" applyNumberFormat="1" applyFont="1" applyFill="1" applyBorder="1" applyAlignment="1">
      <alignment horizontal="center" vertical="center"/>
    </xf>
    <xf numFmtId="172" fontId="39" fillId="0" borderId="7" xfId="0" applyNumberFormat="1" applyFont="1" applyBorder="1" applyAlignment="1">
      <alignment horizontal="center" vertical="center"/>
    </xf>
    <xf numFmtId="0" fontId="39" fillId="0" borderId="7" xfId="0" quotePrefix="1" applyFont="1" applyBorder="1" applyAlignment="1">
      <alignment horizontal="center"/>
    </xf>
    <xf numFmtId="0" fontId="41" fillId="15" borderId="7" xfId="0" applyFont="1" applyFill="1" applyBorder="1" applyAlignment="1">
      <alignment horizontal="center" vertical="center"/>
    </xf>
    <xf numFmtId="0" fontId="41" fillId="15" borderId="7" xfId="0" applyFont="1" applyFill="1" applyBorder="1"/>
    <xf numFmtId="0" fontId="41" fillId="15" borderId="7" xfId="0" quotePrefix="1" applyFont="1" applyFill="1" applyBorder="1" applyAlignment="1">
      <alignment horizontal="center" vertical="center"/>
    </xf>
    <xf numFmtId="4" fontId="41" fillId="15" borderId="7" xfId="0" applyNumberFormat="1" applyFont="1" applyFill="1" applyBorder="1" applyAlignment="1">
      <alignment horizontal="center" vertical="center"/>
    </xf>
    <xf numFmtId="0" fontId="31" fillId="15" borderId="7" xfId="0" applyFont="1" applyFill="1" applyBorder="1"/>
    <xf numFmtId="0" fontId="44" fillId="0" borderId="0" xfId="0" applyFont="1"/>
    <xf numFmtId="0" fontId="41" fillId="13" borderId="7" xfId="0" applyFont="1" applyFill="1" applyBorder="1" applyAlignment="1">
      <alignment horizontal="center" vertical="center"/>
    </xf>
    <xf numFmtId="0" fontId="41" fillId="13" borderId="7" xfId="0" applyFont="1" applyFill="1" applyBorder="1"/>
    <xf numFmtId="0" fontId="41" fillId="13" borderId="7" xfId="0" quotePrefix="1" applyFont="1" applyFill="1" applyBorder="1" applyAlignment="1">
      <alignment horizontal="center" vertical="center"/>
    </xf>
    <xf numFmtId="4" fontId="41" fillId="13" borderId="7" xfId="0" applyNumberFormat="1" applyFont="1" applyFill="1" applyBorder="1" applyAlignment="1">
      <alignment horizontal="center" vertical="center"/>
    </xf>
    <xf numFmtId="0" fontId="31" fillId="13" borderId="7" xfId="0" applyFont="1" applyFill="1" applyBorder="1"/>
    <xf numFmtId="3" fontId="39" fillId="0" borderId="7" xfId="0" applyNumberFormat="1" applyFont="1" applyBorder="1" applyAlignment="1">
      <alignment horizontal="center" vertical="center"/>
    </xf>
    <xf numFmtId="10" fontId="2" fillId="0" borderId="0" xfId="3" applyNumberFormat="1" applyFont="1" applyAlignment="1">
      <alignment horizontal="center" vertical="center"/>
    </xf>
    <xf numFmtId="10" fontId="41" fillId="13" borderId="7" xfId="3" applyNumberFormat="1" applyFont="1" applyFill="1" applyBorder="1" applyAlignment="1">
      <alignment horizontal="center" vertical="center"/>
    </xf>
    <xf numFmtId="166" fontId="16" fillId="10" borderId="0" xfId="2" applyNumberFormat="1" applyFont="1" applyFill="1"/>
    <xf numFmtId="171" fontId="16" fillId="10" borderId="0" xfId="2" applyNumberFormat="1" applyFont="1" applyFill="1"/>
    <xf numFmtId="0" fontId="45" fillId="3" borderId="0" xfId="6" applyFont="1" applyFill="1" applyAlignment="1">
      <alignment vertical="center"/>
    </xf>
    <xf numFmtId="0" fontId="45" fillId="3" borderId="0" xfId="6" applyFont="1" applyFill="1" applyAlignment="1">
      <alignment horizontal="center" vertical="center"/>
    </xf>
    <xf numFmtId="0" fontId="46" fillId="3" borderId="0" xfId="6" applyFont="1" applyFill="1" applyAlignment="1">
      <alignment vertical="center"/>
    </xf>
    <xf numFmtId="0" fontId="47" fillId="3" borderId="0" xfId="6" applyFont="1" applyFill="1" applyAlignment="1">
      <alignment vertical="center"/>
    </xf>
    <xf numFmtId="0" fontId="45" fillId="0" borderId="0" xfId="0" applyFont="1"/>
    <xf numFmtId="0" fontId="45" fillId="3" borderId="1" xfId="6" applyFont="1" applyFill="1" applyBorder="1" applyAlignment="1">
      <alignment horizontal="center" vertical="center"/>
    </xf>
    <xf numFmtId="0" fontId="48" fillId="3" borderId="1" xfId="6" applyFont="1" applyFill="1" applyBorder="1" applyAlignment="1">
      <alignment vertical="center"/>
    </xf>
    <xf numFmtId="0" fontId="49" fillId="3" borderId="1" xfId="6" applyFont="1" applyFill="1" applyBorder="1" applyAlignment="1">
      <alignment vertical="center"/>
    </xf>
    <xf numFmtId="0" fontId="50" fillId="0" borderId="0" xfId="0" applyFont="1"/>
    <xf numFmtId="0" fontId="48" fillId="3" borderId="0" xfId="5" applyFont="1" applyFill="1" applyBorder="1"/>
    <xf numFmtId="0" fontId="51" fillId="5" borderId="0" xfId="0" applyFont="1" applyFill="1" applyAlignment="1">
      <alignment horizontal="left" vertical="center"/>
    </xf>
    <xf numFmtId="0" fontId="52" fillId="5" borderId="0" xfId="6" applyFont="1" applyFill="1" applyAlignment="1">
      <alignment vertical="center"/>
    </xf>
    <xf numFmtId="0" fontId="53" fillId="5" borderId="0" xfId="0" applyFont="1" applyFill="1"/>
    <xf numFmtId="0" fontId="51" fillId="5" borderId="0" xfId="0" applyFont="1" applyFill="1" applyAlignment="1">
      <alignment horizontal="center" vertical="center"/>
    </xf>
    <xf numFmtId="0" fontId="53" fillId="3" borderId="0" xfId="0" applyFont="1" applyFill="1"/>
    <xf numFmtId="0" fontId="52" fillId="3" borderId="0" xfId="6" applyFont="1" applyFill="1" applyAlignment="1">
      <alignment vertical="center"/>
    </xf>
    <xf numFmtId="0" fontId="54" fillId="5" borderId="0" xfId="6" applyFont="1" applyFill="1" applyAlignment="1">
      <alignment vertical="center"/>
    </xf>
    <xf numFmtId="0" fontId="48" fillId="5" borderId="0" xfId="5" applyFont="1" applyFill="1" applyBorder="1"/>
    <xf numFmtId="0" fontId="55" fillId="0" borderId="0" xfId="7" applyFont="1" applyAlignment="1">
      <alignment vertical="center"/>
    </xf>
    <xf numFmtId="0" fontId="53" fillId="0" borderId="0" xfId="0" applyFont="1" applyAlignment="1">
      <alignment vertical="center"/>
    </xf>
    <xf numFmtId="0" fontId="53" fillId="0" borderId="0" xfId="0" applyFont="1"/>
    <xf numFmtId="0" fontId="48" fillId="3" borderId="1" xfId="6" applyFont="1" applyFill="1" applyBorder="1" applyAlignment="1">
      <alignment horizontal="right" vertical="center"/>
    </xf>
    <xf numFmtId="0" fontId="56" fillId="3" borderId="1" xfId="7" applyFont="1" applyFill="1" applyBorder="1" applyAlignment="1">
      <alignment horizontal="right" vertical="center"/>
    </xf>
    <xf numFmtId="0" fontId="48" fillId="3" borderId="25" xfId="5" applyFont="1" applyFill="1" applyBorder="1"/>
    <xf numFmtId="0" fontId="57" fillId="22" borderId="0" xfId="6" applyFont="1" applyFill="1" applyAlignment="1">
      <alignment horizontal="left" vertical="center"/>
    </xf>
    <xf numFmtId="0" fontId="45" fillId="22" borderId="0" xfId="6" applyFont="1" applyFill="1" applyAlignment="1">
      <alignment horizontal="left" vertical="center"/>
    </xf>
    <xf numFmtId="0" fontId="57" fillId="3" borderId="0" xfId="6" applyFont="1" applyFill="1" applyAlignment="1">
      <alignment horizontal="left" vertical="center"/>
    </xf>
    <xf numFmtId="0" fontId="58" fillId="17" borderId="7" xfId="0" applyFont="1" applyFill="1" applyBorder="1" applyAlignment="1">
      <alignment horizontal="center" vertical="center" wrapText="1"/>
    </xf>
    <xf numFmtId="0" fontId="59" fillId="18" borderId="7" xfId="0" applyFont="1" applyFill="1" applyBorder="1" applyAlignment="1">
      <alignment horizontal="center" vertical="center"/>
    </xf>
    <xf numFmtId="4" fontId="50" fillId="0" borderId="7" xfId="0" applyNumberFormat="1" applyFont="1" applyBorder="1"/>
    <xf numFmtId="4" fontId="45" fillId="0" borderId="7" xfId="0" applyNumberFormat="1" applyFont="1" applyBorder="1"/>
    <xf numFmtId="4" fontId="53" fillId="0" borderId="0" xfId="0" applyNumberFormat="1" applyFont="1"/>
    <xf numFmtId="0" fontId="60" fillId="20" borderId="7" xfId="0" applyFont="1" applyFill="1" applyBorder="1" applyAlignment="1">
      <alignment horizontal="center" vertical="center"/>
    </xf>
    <xf numFmtId="4" fontId="61" fillId="20" borderId="7" xfId="0" applyNumberFormat="1" applyFont="1" applyFill="1" applyBorder="1"/>
    <xf numFmtId="0" fontId="57" fillId="21" borderId="0" xfId="6" applyFont="1" applyFill="1" applyAlignment="1">
      <alignment horizontal="left" vertical="center"/>
    </xf>
    <xf numFmtId="0" fontId="45" fillId="21" borderId="0" xfId="6" applyFont="1" applyFill="1" applyAlignment="1">
      <alignment horizontal="left" vertical="center"/>
    </xf>
    <xf numFmtId="0" fontId="63" fillId="0" borderId="0" xfId="0" applyFont="1" applyAlignment="1">
      <alignment horizontal="center" vertical="center" wrapText="1"/>
    </xf>
    <xf numFmtId="4" fontId="45" fillId="3" borderId="7" xfId="0" applyNumberFormat="1" applyFont="1" applyFill="1" applyBorder="1" applyAlignment="1">
      <alignment horizontal="right" vertical="center" wrapText="1"/>
    </xf>
    <xf numFmtId="4" fontId="45" fillId="0" borderId="7" xfId="0" applyNumberFormat="1" applyFont="1" applyBorder="1" applyAlignment="1">
      <alignment horizontal="right" vertical="center"/>
    </xf>
    <xf numFmtId="9" fontId="45" fillId="0" borderId="7" xfId="3" applyFont="1" applyBorder="1" applyAlignment="1">
      <alignment horizontal="center" vertical="center"/>
    </xf>
    <xf numFmtId="166" fontId="53" fillId="0" borderId="0" xfId="2" applyNumberFormat="1" applyFont="1" applyFill="1"/>
    <xf numFmtId="166" fontId="51" fillId="0" borderId="0" xfId="2" applyNumberFormat="1" applyFont="1" applyFill="1"/>
    <xf numFmtId="3" fontId="53" fillId="3" borderId="0" xfId="0" applyNumberFormat="1" applyFont="1" applyFill="1"/>
    <xf numFmtId="0" fontId="48" fillId="0" borderId="0" xfId="0" applyFont="1" applyAlignment="1">
      <alignment horizontal="center" vertical="center" wrapText="1"/>
    </xf>
    <xf numFmtId="3" fontId="53" fillId="0" borderId="0" xfId="0" applyNumberFormat="1" applyFont="1" applyAlignment="1">
      <alignment horizontal="center" vertical="center"/>
    </xf>
    <xf numFmtId="3" fontId="53" fillId="0" borderId="0" xfId="0" applyNumberFormat="1" applyFont="1" applyAlignment="1">
      <alignment horizontal="center" vertical="center" wrapText="1"/>
    </xf>
    <xf numFmtId="3" fontId="51" fillId="0" borderId="0" xfId="0" applyNumberFormat="1" applyFont="1" applyAlignment="1">
      <alignment horizontal="center" vertical="center"/>
    </xf>
    <xf numFmtId="4" fontId="64" fillId="20" borderId="7" xfId="0" applyNumberFormat="1" applyFont="1" applyFill="1" applyBorder="1" applyAlignment="1">
      <alignment horizontal="right" vertical="center"/>
    </xf>
    <xf numFmtId="9" fontId="64" fillId="20" borderId="7" xfId="3" applyFont="1" applyFill="1" applyBorder="1" applyAlignment="1">
      <alignment horizontal="center" vertical="center"/>
    </xf>
    <xf numFmtId="0" fontId="65" fillId="3" borderId="0" xfId="6" applyFont="1" applyFill="1" applyAlignment="1">
      <alignment horizontal="left" vertical="center"/>
    </xf>
    <xf numFmtId="0" fontId="58" fillId="17" borderId="34" xfId="0" applyFont="1" applyFill="1" applyBorder="1" applyAlignment="1">
      <alignment horizontal="center" vertical="center" wrapText="1"/>
    </xf>
    <xf numFmtId="0" fontId="50" fillId="18" borderId="7" xfId="0" applyFont="1" applyFill="1" applyBorder="1" applyAlignment="1">
      <alignment horizontal="center" vertical="center"/>
    </xf>
    <xf numFmtId="173" fontId="50" fillId="0" borderId="7" xfId="0" applyNumberFormat="1" applyFont="1" applyBorder="1" applyAlignment="1">
      <alignment horizontal="center" vertical="center"/>
    </xf>
    <xf numFmtId="0" fontId="45" fillId="0" borderId="0" xfId="6" applyFont="1" applyAlignment="1">
      <alignment vertical="center"/>
    </xf>
    <xf numFmtId="0" fontId="46" fillId="3" borderId="0" xfId="6" applyFont="1" applyFill="1" applyAlignment="1">
      <alignment horizontal="left" vertical="center" indent="19"/>
    </xf>
    <xf numFmtId="0" fontId="47" fillId="3" borderId="0" xfId="6" applyFont="1" applyFill="1" applyAlignment="1">
      <alignment horizontal="left" vertical="center" indent="19"/>
    </xf>
    <xf numFmtId="0" fontId="45" fillId="3" borderId="0" xfId="6" applyFont="1" applyFill="1" applyAlignment="1">
      <alignment horizontal="left" vertical="center" indent="19"/>
    </xf>
    <xf numFmtId="0" fontId="48" fillId="3" borderId="1" xfId="6" applyFont="1" applyFill="1" applyBorder="1" applyAlignment="1">
      <alignment horizontal="left" vertical="center" indent="19"/>
    </xf>
    <xf numFmtId="0" fontId="48" fillId="3" borderId="0" xfId="6" applyFont="1" applyFill="1" applyAlignment="1">
      <alignment vertical="center"/>
    </xf>
    <xf numFmtId="0" fontId="48" fillId="3" borderId="0" xfId="6" applyFont="1" applyFill="1" applyAlignment="1">
      <alignment horizontal="right" vertical="center"/>
    </xf>
    <xf numFmtId="0" fontId="48" fillId="0" borderId="0" xfId="6" applyFont="1" applyAlignment="1">
      <alignment horizontal="right" vertical="center"/>
    </xf>
    <xf numFmtId="0" fontId="48" fillId="22" borderId="0" xfId="6" applyFont="1" applyFill="1" applyAlignment="1">
      <alignment horizontal="left" vertical="center"/>
    </xf>
    <xf numFmtId="0" fontId="48" fillId="19" borderId="0" xfId="5" applyFont="1" applyFill="1" applyBorder="1"/>
    <xf numFmtId="0" fontId="58" fillId="17" borderId="31" xfId="0" applyFont="1" applyFill="1" applyBorder="1" applyAlignment="1">
      <alignment horizontal="center" vertical="center"/>
    </xf>
    <xf numFmtId="174" fontId="61" fillId="0" borderId="32" xfId="1" applyNumberFormat="1" applyFont="1" applyFill="1" applyBorder="1" applyAlignment="1">
      <alignment horizontal="center" vertical="center"/>
    </xf>
    <xf numFmtId="10" fontId="61" fillId="3" borderId="32" xfId="3" applyNumberFormat="1" applyFont="1" applyFill="1" applyBorder="1" applyAlignment="1">
      <alignment horizontal="center" vertical="center"/>
    </xf>
    <xf numFmtId="174" fontId="61" fillId="20" borderId="32" xfId="1" applyNumberFormat="1" applyFont="1" applyFill="1" applyBorder="1" applyAlignment="1">
      <alignment horizontal="center" vertical="center"/>
    </xf>
    <xf numFmtId="0" fontId="48" fillId="21" borderId="0" xfId="6" applyFont="1" applyFill="1" applyAlignment="1">
      <alignment horizontal="left" vertical="center"/>
    </xf>
    <xf numFmtId="0" fontId="58" fillId="17" borderId="7" xfId="0" applyFont="1" applyFill="1" applyBorder="1" applyAlignment="1">
      <alignment horizontal="center" vertical="center"/>
    </xf>
    <xf numFmtId="0" fontId="70" fillId="3" borderId="0" xfId="0" applyFont="1" applyFill="1" applyAlignment="1">
      <alignment vertical="center"/>
    </xf>
    <xf numFmtId="4" fontId="50" fillId="3" borderId="7" xfId="1" applyNumberFormat="1" applyFont="1" applyFill="1" applyBorder="1" applyAlignment="1">
      <alignment horizontal="center" vertical="center"/>
    </xf>
    <xf numFmtId="0" fontId="57" fillId="0" borderId="0" xfId="0" applyFont="1" applyAlignment="1">
      <alignment horizontal="left"/>
    </xf>
    <xf numFmtId="3" fontId="71" fillId="0" borderId="0" xfId="0" applyNumberFormat="1" applyFont="1"/>
    <xf numFmtId="4" fontId="61" fillId="20" borderId="32" xfId="1" applyNumberFormat="1" applyFont="1" applyFill="1" applyBorder="1" applyAlignment="1">
      <alignment horizontal="center" vertical="center"/>
    </xf>
    <xf numFmtId="0" fontId="48" fillId="3" borderId="0" xfId="6" applyFont="1" applyFill="1" applyAlignment="1">
      <alignment horizontal="left" vertical="center"/>
    </xf>
    <xf numFmtId="0" fontId="57" fillId="20" borderId="0" xfId="6" applyFont="1" applyFill="1" applyAlignment="1">
      <alignment horizontal="left" vertical="center"/>
    </xf>
    <xf numFmtId="0" fontId="48" fillId="20" borderId="0" xfId="6" applyFont="1" applyFill="1" applyAlignment="1">
      <alignment horizontal="left" vertical="center"/>
    </xf>
    <xf numFmtId="0" fontId="45" fillId="20" borderId="0" xfId="6" applyFont="1" applyFill="1" applyAlignment="1">
      <alignment horizontal="left" vertical="center"/>
    </xf>
    <xf numFmtId="0" fontId="53" fillId="3" borderId="0" xfId="0" applyFont="1" applyFill="1" applyAlignment="1">
      <alignment vertical="center"/>
    </xf>
    <xf numFmtId="0" fontId="57" fillId="3" borderId="0" xfId="0" applyFont="1" applyFill="1" applyAlignment="1">
      <alignment horizontal="left"/>
    </xf>
    <xf numFmtId="4" fontId="45" fillId="3" borderId="7" xfId="1" applyNumberFormat="1" applyFont="1" applyFill="1" applyBorder="1" applyAlignment="1">
      <alignment horizontal="center" vertical="center"/>
    </xf>
    <xf numFmtId="4" fontId="53" fillId="3" borderId="0" xfId="0" applyNumberFormat="1" applyFont="1" applyFill="1"/>
    <xf numFmtId="0" fontId="72" fillId="0" borderId="0" xfId="0" applyFont="1" applyAlignment="1">
      <alignment horizontal="left"/>
    </xf>
    <xf numFmtId="0" fontId="48" fillId="0" borderId="0" xfId="12" applyFont="1"/>
    <xf numFmtId="165" fontId="53" fillId="0" borderId="0" xfId="0" applyNumberFormat="1" applyFont="1"/>
    <xf numFmtId="3" fontId="70" fillId="0" borderId="0" xfId="0" applyNumberFormat="1" applyFont="1" applyAlignment="1">
      <alignment vertical="center"/>
    </xf>
    <xf numFmtId="171" fontId="53" fillId="0" borderId="0" xfId="2" applyNumberFormat="1" applyFont="1" applyFill="1"/>
    <xf numFmtId="170" fontId="51" fillId="0" borderId="0" xfId="0" applyNumberFormat="1" applyFont="1"/>
    <xf numFmtId="171" fontId="73" fillId="0" borderId="0" xfId="2" applyNumberFormat="1" applyFont="1" applyFill="1"/>
    <xf numFmtId="10" fontId="53" fillId="0" borderId="0" xfId="0" applyNumberFormat="1" applyFont="1"/>
    <xf numFmtId="3" fontId="53" fillId="0" borderId="0" xfId="0" applyNumberFormat="1" applyFont="1"/>
    <xf numFmtId="44" fontId="51" fillId="0" borderId="0" xfId="0" applyNumberFormat="1" applyFont="1"/>
    <xf numFmtId="0" fontId="51" fillId="0" borderId="0" xfId="0" applyFont="1"/>
    <xf numFmtId="165" fontId="53" fillId="0" borderId="0" xfId="1" applyNumberFormat="1" applyFont="1"/>
    <xf numFmtId="0" fontId="53" fillId="0" borderId="0" xfId="0" applyFont="1" applyAlignment="1">
      <alignment horizontal="center"/>
    </xf>
    <xf numFmtId="0" fontId="50" fillId="0" borderId="0" xfId="0" applyFont="1" applyAlignment="1">
      <alignment horizontal="center"/>
    </xf>
    <xf numFmtId="0" fontId="46" fillId="3" borderId="0" xfId="6" applyFont="1" applyFill="1" applyAlignment="1">
      <alignment horizontal="left" vertical="center" indent="25"/>
    </xf>
    <xf numFmtId="0" fontId="47" fillId="3" borderId="0" xfId="6" applyFont="1" applyFill="1" applyAlignment="1">
      <alignment horizontal="left" vertical="center" indent="25"/>
    </xf>
    <xf numFmtId="0" fontId="45" fillId="3" borderId="0" xfId="6" applyFont="1" applyFill="1" applyAlignment="1">
      <alignment horizontal="left" vertical="center" indent="25"/>
    </xf>
    <xf numFmtId="0" fontId="48" fillId="3" borderId="1" xfId="6" applyFont="1" applyFill="1" applyBorder="1" applyAlignment="1">
      <alignment horizontal="left" vertical="center" indent="25"/>
    </xf>
    <xf numFmtId="0" fontId="58" fillId="17" borderId="7" xfId="0" applyFont="1" applyFill="1" applyBorder="1" applyAlignment="1">
      <alignment horizontal="center"/>
    </xf>
    <xf numFmtId="0" fontId="45" fillId="18" borderId="7" xfId="1" applyNumberFormat="1" applyFont="1" applyFill="1" applyBorder="1" applyAlignment="1">
      <alignment horizontal="center" vertical="center"/>
    </xf>
    <xf numFmtId="0" fontId="45" fillId="18" borderId="7" xfId="1" applyNumberFormat="1" applyFont="1" applyFill="1" applyBorder="1" applyAlignment="1">
      <alignment horizontal="left"/>
    </xf>
    <xf numFmtId="0" fontId="45" fillId="18" borderId="7" xfId="1" applyNumberFormat="1" applyFont="1" applyFill="1" applyBorder="1" applyAlignment="1">
      <alignment horizontal="center"/>
    </xf>
    <xf numFmtId="0" fontId="45" fillId="18" borderId="7" xfId="0" applyFont="1" applyFill="1" applyBorder="1" applyAlignment="1">
      <alignment horizontal="center"/>
    </xf>
    <xf numFmtId="10" fontId="45" fillId="0" borderId="7" xfId="3" applyNumberFormat="1" applyFont="1" applyBorder="1" applyAlignment="1">
      <alignment horizontal="center" vertical="center"/>
    </xf>
    <xf numFmtId="0" fontId="45" fillId="0" borderId="7" xfId="0" applyFont="1" applyBorder="1"/>
    <xf numFmtId="4" fontId="45" fillId="0" borderId="7" xfId="0" applyNumberFormat="1" applyFont="1" applyBorder="1" applyAlignment="1">
      <alignment horizontal="center" vertical="center"/>
    </xf>
    <xf numFmtId="0" fontId="61" fillId="0" borderId="0" xfId="0" applyFont="1"/>
    <xf numFmtId="10" fontId="45" fillId="0" borderId="7" xfId="3" applyNumberFormat="1" applyFont="1" applyFill="1" applyBorder="1" applyAlignment="1">
      <alignment horizontal="center" vertical="center"/>
    </xf>
    <xf numFmtId="0" fontId="45" fillId="18" borderId="7" xfId="0" applyFont="1" applyFill="1" applyBorder="1" applyAlignment="1">
      <alignment horizontal="center" vertical="center"/>
    </xf>
    <xf numFmtId="0" fontId="45" fillId="18" borderId="7" xfId="0" quotePrefix="1" applyFont="1" applyFill="1" applyBorder="1" applyAlignment="1">
      <alignment horizontal="center" vertical="center"/>
    </xf>
    <xf numFmtId="0" fontId="50" fillId="18" borderId="7" xfId="1" applyNumberFormat="1" applyFont="1" applyFill="1" applyBorder="1" applyAlignment="1">
      <alignment horizontal="left"/>
    </xf>
    <xf numFmtId="0" fontId="64" fillId="20" borderId="7" xfId="1" applyNumberFormat="1" applyFont="1" applyFill="1" applyBorder="1" applyAlignment="1">
      <alignment horizontal="center" vertical="center"/>
    </xf>
    <xf numFmtId="0" fontId="64" fillId="20" borderId="7" xfId="0" applyFont="1" applyFill="1" applyBorder="1"/>
    <xf numFmtId="0" fontId="64" fillId="20" borderId="7" xfId="0" applyFont="1" applyFill="1" applyBorder="1" applyAlignment="1">
      <alignment horizontal="center"/>
    </xf>
    <xf numFmtId="10" fontId="64" fillId="20" borderId="7" xfId="3" applyNumberFormat="1" applyFont="1" applyFill="1" applyBorder="1" applyAlignment="1">
      <alignment horizontal="center" vertical="center"/>
    </xf>
    <xf numFmtId="9" fontId="64" fillId="20" borderId="7" xfId="3" applyFont="1" applyFill="1" applyBorder="1" applyAlignment="1">
      <alignment horizontal="left"/>
    </xf>
    <xf numFmtId="10" fontId="75" fillId="0" borderId="0" xfId="3" applyNumberFormat="1" applyFont="1" applyAlignment="1">
      <alignment horizontal="center" vertical="center"/>
    </xf>
    <xf numFmtId="0" fontId="50" fillId="0" borderId="0" xfId="0" applyFont="1" applyAlignment="1">
      <alignment horizontal="center" vertical="center"/>
    </xf>
    <xf numFmtId="4" fontId="50" fillId="0" borderId="0" xfId="0" applyNumberFormat="1" applyFont="1" applyAlignment="1">
      <alignment horizontal="center" vertical="center"/>
    </xf>
    <xf numFmtId="4" fontId="45" fillId="0" borderId="0" xfId="0" applyNumberFormat="1" applyFont="1" applyAlignment="1">
      <alignment horizontal="center" vertical="center"/>
    </xf>
    <xf numFmtId="168" fontId="50" fillId="0" borderId="0" xfId="3" applyNumberFormat="1" applyFont="1" applyAlignment="1">
      <alignment horizontal="center"/>
    </xf>
    <xf numFmtId="4" fontId="50" fillId="0" borderId="0" xfId="0" applyNumberFormat="1" applyFont="1"/>
    <xf numFmtId="9" fontId="53" fillId="0" borderId="0" xfId="3" applyFont="1"/>
    <xf numFmtId="0" fontId="46" fillId="3" borderId="0" xfId="6" applyFont="1" applyFill="1" applyAlignment="1">
      <alignment horizontal="left" vertical="center" indent="2"/>
    </xf>
    <xf numFmtId="0" fontId="47" fillId="3" borderId="0" xfId="6" applyFont="1" applyFill="1" applyAlignment="1">
      <alignment horizontal="left" vertical="center" indent="2"/>
    </xf>
    <xf numFmtId="0" fontId="45" fillId="3" borderId="0" xfId="6" applyFont="1" applyFill="1" applyAlignment="1">
      <alignment horizontal="left" vertical="center" indent="2"/>
    </xf>
    <xf numFmtId="0" fontId="48" fillId="3" borderId="1" xfId="6" applyFont="1" applyFill="1" applyBorder="1" applyAlignment="1">
      <alignment horizontal="left" vertical="center" indent="2"/>
    </xf>
    <xf numFmtId="0" fontId="57" fillId="19" borderId="0" xfId="6" applyFont="1" applyFill="1" applyAlignment="1">
      <alignment horizontal="left" vertical="center"/>
    </xf>
    <xf numFmtId="0" fontId="45" fillId="19" borderId="0" xfId="6" applyFont="1" applyFill="1" applyAlignment="1">
      <alignment horizontal="left" vertical="center"/>
    </xf>
    <xf numFmtId="0" fontId="51" fillId="3" borderId="0" xfId="0" applyFont="1" applyFill="1"/>
    <xf numFmtId="10" fontId="53" fillId="3" borderId="0" xfId="3" applyNumberFormat="1" applyFont="1" applyFill="1"/>
    <xf numFmtId="43" fontId="72" fillId="3" borderId="0" xfId="1" applyFont="1" applyFill="1" applyBorder="1" applyAlignment="1">
      <alignment vertical="top" wrapText="1"/>
    </xf>
    <xf numFmtId="0" fontId="72" fillId="3" borderId="0" xfId="0" applyFont="1" applyFill="1" applyAlignment="1">
      <alignment vertical="top" wrapText="1"/>
    </xf>
    <xf numFmtId="0" fontId="51" fillId="3" borderId="0" xfId="0" applyFont="1" applyFill="1" applyAlignment="1">
      <alignment horizontal="center"/>
    </xf>
    <xf numFmtId="10" fontId="51" fillId="3" borderId="0" xfId="0" applyNumberFormat="1" applyFont="1" applyFill="1"/>
    <xf numFmtId="0" fontId="72" fillId="0" borderId="0" xfId="0" applyFont="1"/>
    <xf numFmtId="0" fontId="56" fillId="3" borderId="0" xfId="7" applyFont="1" applyFill="1"/>
    <xf numFmtId="0" fontId="45" fillId="0" borderId="0" xfId="6" applyFont="1" applyAlignment="1">
      <alignment horizontal="left" vertical="center"/>
    </xf>
    <xf numFmtId="0" fontId="48" fillId="3" borderId="29" xfId="5" applyFont="1" applyFill="1" applyBorder="1"/>
    <xf numFmtId="0" fontId="76" fillId="3" borderId="0" xfId="0" applyFont="1" applyFill="1" applyAlignment="1">
      <alignment horizontal="right" vertical="center" wrapText="1"/>
    </xf>
    <xf numFmtId="0" fontId="76" fillId="0" borderId="0" xfId="0" applyFont="1" applyAlignment="1">
      <alignment horizontal="right" vertical="center" wrapText="1"/>
    </xf>
    <xf numFmtId="0" fontId="57" fillId="0" borderId="0" xfId="6" applyFont="1" applyAlignment="1">
      <alignment horizontal="center" vertical="center"/>
    </xf>
    <xf numFmtId="0" fontId="53" fillId="0" borderId="0" xfId="0" applyFont="1" applyAlignment="1">
      <alignment horizontal="left"/>
    </xf>
    <xf numFmtId="0" fontId="53" fillId="0" borderId="0" xfId="0" applyFont="1" applyAlignment="1">
      <alignment horizontal="left" vertical="center" wrapText="1"/>
    </xf>
    <xf numFmtId="0" fontId="46" fillId="3" borderId="0" xfId="6" applyFont="1" applyFill="1" applyAlignment="1">
      <alignment horizontal="left" vertical="center" indent="3"/>
    </xf>
    <xf numFmtId="0" fontId="47" fillId="3" borderId="0" xfId="6" applyFont="1" applyFill="1" applyAlignment="1">
      <alignment horizontal="left" vertical="center" indent="3"/>
    </xf>
    <xf numFmtId="0" fontId="45" fillId="3" borderId="0" xfId="6" applyFont="1" applyFill="1" applyAlignment="1">
      <alignment horizontal="left" vertical="center" indent="3"/>
    </xf>
    <xf numFmtId="0" fontId="48" fillId="3" borderId="1" xfId="6" applyFont="1" applyFill="1" applyBorder="1" applyAlignment="1">
      <alignment horizontal="left" vertical="center" indent="3"/>
    </xf>
    <xf numFmtId="0" fontId="57" fillId="3" borderId="25" xfId="5" applyFont="1" applyFill="1" applyBorder="1"/>
    <xf numFmtId="0" fontId="58" fillId="22" borderId="0" xfId="6" applyFont="1" applyFill="1" applyAlignment="1">
      <alignment horizontal="left" vertical="center"/>
    </xf>
    <xf numFmtId="0" fontId="57" fillId="3" borderId="0" xfId="5" applyFont="1" applyFill="1" applyBorder="1"/>
    <xf numFmtId="0" fontId="77" fillId="3" borderId="0" xfId="5" applyNumberFormat="1" applyFont="1" applyFill="1" applyBorder="1" applyAlignment="1"/>
    <xf numFmtId="0" fontId="48" fillId="0" borderId="0" xfId="5" applyNumberFormat="1" applyFont="1" applyFill="1" applyBorder="1" applyAlignment="1"/>
    <xf numFmtId="0" fontId="45" fillId="18" borderId="7" xfId="0" applyFont="1" applyFill="1" applyBorder="1" applyAlignment="1">
      <alignment horizontal="center" vertical="center" wrapText="1"/>
    </xf>
    <xf numFmtId="3" fontId="50" fillId="3" borderId="7" xfId="1" applyNumberFormat="1" applyFont="1" applyFill="1" applyBorder="1"/>
    <xf numFmtId="0" fontId="64" fillId="20" borderId="7" xfId="5" applyNumberFormat="1" applyFont="1" applyFill="1" applyBorder="1" applyAlignment="1">
      <alignment horizontal="center" vertical="center"/>
    </xf>
    <xf numFmtId="3" fontId="61" fillId="20" borderId="7" xfId="0" applyNumberFormat="1" applyFont="1" applyFill="1" applyBorder="1"/>
    <xf numFmtId="10" fontId="48" fillId="0" borderId="0" xfId="3" applyNumberFormat="1" applyFont="1" applyFill="1" applyBorder="1" applyAlignment="1"/>
    <xf numFmtId="0" fontId="78" fillId="3" borderId="0" xfId="5" applyNumberFormat="1" applyFont="1" applyFill="1" applyBorder="1" applyAlignment="1"/>
    <xf numFmtId="0" fontId="48" fillId="3" borderId="0" xfId="5" applyNumberFormat="1" applyFont="1" applyFill="1" applyBorder="1" applyAlignment="1">
      <alignment vertical="top" wrapText="1"/>
    </xf>
    <xf numFmtId="0" fontId="65" fillId="0" borderId="0" xfId="5" applyNumberFormat="1" applyFont="1" applyFill="1" applyBorder="1" applyAlignment="1"/>
    <xf numFmtId="0" fontId="79" fillId="0" borderId="25" xfId="12" applyFont="1" applyBorder="1" applyAlignment="1">
      <alignment horizontal="center" vertical="center"/>
    </xf>
    <xf numFmtId="0" fontId="80" fillId="0" borderId="26" xfId="0" applyFont="1" applyBorder="1" applyAlignment="1">
      <alignment horizontal="justify" vertical="center" wrapText="1" readingOrder="1"/>
    </xf>
    <xf numFmtId="165" fontId="65" fillId="0" borderId="25" xfId="12" applyNumberFormat="1" applyFont="1" applyBorder="1" applyAlignment="1">
      <alignment vertical="center"/>
    </xf>
    <xf numFmtId="10" fontId="72" fillId="0" borderId="0" xfId="3" applyNumberFormat="1" applyFont="1" applyFill="1" applyAlignment="1">
      <alignment horizontal="center" vertical="center"/>
    </xf>
    <xf numFmtId="169" fontId="72" fillId="0" borderId="0" xfId="3" applyNumberFormat="1" applyFont="1" applyFill="1" applyAlignment="1">
      <alignment horizontal="center" vertical="center"/>
    </xf>
    <xf numFmtId="0" fontId="79" fillId="0" borderId="25" xfId="12" applyFont="1" applyBorder="1" applyAlignment="1">
      <alignment horizontal="center"/>
    </xf>
    <xf numFmtId="0" fontId="78" fillId="0" borderId="26" xfId="0" applyFont="1" applyBorder="1" applyAlignment="1">
      <alignment horizontal="center" vertical="center" wrapText="1"/>
    </xf>
    <xf numFmtId="165" fontId="79" fillId="0" borderId="25" xfId="12" applyNumberFormat="1" applyFont="1" applyBorder="1"/>
    <xf numFmtId="0" fontId="46" fillId="3" borderId="0" xfId="6" applyFont="1" applyFill="1" applyAlignment="1">
      <alignment horizontal="left" vertical="center" indent="27"/>
    </xf>
    <xf numFmtId="0" fontId="47" fillId="3" borderId="0" xfId="6" applyFont="1" applyFill="1" applyAlignment="1">
      <alignment horizontal="left" vertical="center" indent="27"/>
    </xf>
    <xf numFmtId="0" fontId="45" fillId="3" borderId="0" xfId="6" applyFont="1" applyFill="1" applyAlignment="1">
      <alignment horizontal="left" vertical="center" indent="27"/>
    </xf>
    <xf numFmtId="0" fontId="48" fillId="3" borderId="1" xfId="6" applyFont="1" applyFill="1" applyBorder="1" applyAlignment="1">
      <alignment horizontal="left" vertical="center" indent="27"/>
    </xf>
    <xf numFmtId="0" fontId="48" fillId="0" borderId="0" xfId="5" applyFont="1" applyFill="1" applyBorder="1"/>
    <xf numFmtId="0" fontId="81" fillId="3" borderId="0" xfId="0" applyFont="1" applyFill="1"/>
    <xf numFmtId="2" fontId="53" fillId="3" borderId="0" xfId="0" applyNumberFormat="1" applyFont="1" applyFill="1"/>
    <xf numFmtId="2" fontId="50" fillId="3" borderId="7" xfId="0" applyNumberFormat="1" applyFont="1" applyFill="1" applyBorder="1" applyAlignment="1">
      <alignment vertical="center" wrapText="1"/>
    </xf>
    <xf numFmtId="0" fontId="50" fillId="3" borderId="7" xfId="0" applyFont="1" applyFill="1" applyBorder="1" applyAlignment="1">
      <alignment horizontal="center" vertical="center"/>
    </xf>
    <xf numFmtId="0" fontId="83" fillId="3" borderId="0" xfId="0" applyFont="1" applyFill="1" applyAlignment="1">
      <alignment horizontal="center"/>
    </xf>
    <xf numFmtId="0" fontId="84" fillId="0" borderId="0" xfId="0" applyFont="1" applyAlignment="1">
      <alignment horizontal="center"/>
    </xf>
    <xf numFmtId="0" fontId="84" fillId="0" borderId="0" xfId="0" applyFont="1"/>
    <xf numFmtId="4" fontId="50" fillId="3" borderId="3" xfId="0" applyNumberFormat="1" applyFont="1" applyFill="1" applyBorder="1" applyAlignment="1">
      <alignment horizontal="center"/>
    </xf>
    <xf numFmtId="4" fontId="53" fillId="3" borderId="3" xfId="0" applyNumberFormat="1" applyFont="1" applyFill="1" applyBorder="1" applyAlignment="1">
      <alignment horizontal="center"/>
    </xf>
    <xf numFmtId="0" fontId="72" fillId="3" borderId="0" xfId="0" applyFont="1" applyFill="1" applyAlignment="1">
      <alignment vertical="center" wrapText="1"/>
    </xf>
    <xf numFmtId="4" fontId="53" fillId="0" borderId="0" xfId="0" applyNumberFormat="1" applyFont="1" applyAlignment="1">
      <alignment horizontal="center"/>
    </xf>
    <xf numFmtId="4" fontId="50" fillId="0" borderId="0" xfId="0" applyNumberFormat="1" applyFont="1" applyAlignment="1">
      <alignment horizontal="center"/>
    </xf>
    <xf numFmtId="0" fontId="72" fillId="3" borderId="0" xfId="0" applyFont="1" applyFill="1"/>
    <xf numFmtId="4" fontId="53" fillId="3" borderId="0" xfId="0" applyNumberFormat="1" applyFont="1" applyFill="1" applyAlignment="1">
      <alignment horizontal="center"/>
    </xf>
    <xf numFmtId="0" fontId="53" fillId="3" borderId="0" xfId="0" applyFont="1" applyFill="1" applyAlignment="1">
      <alignment vertical="center" wrapText="1"/>
    </xf>
    <xf numFmtId="175" fontId="53" fillId="0" borderId="0" xfId="0" applyNumberFormat="1" applyFont="1"/>
    <xf numFmtId="2" fontId="53" fillId="0" borderId="0" xfId="0" applyNumberFormat="1" applyFont="1"/>
    <xf numFmtId="4" fontId="50" fillId="3" borderId="7" xfId="0" applyNumberFormat="1" applyFont="1" applyFill="1" applyBorder="1"/>
    <xf numFmtId="166" fontId="53" fillId="3" borderId="0" xfId="0" applyNumberFormat="1" applyFont="1" applyFill="1"/>
    <xf numFmtId="0" fontId="65" fillId="0" borderId="0" xfId="0" applyFont="1"/>
    <xf numFmtId="17" fontId="59" fillId="18" borderId="7" xfId="0" applyNumberFormat="1" applyFont="1" applyFill="1" applyBorder="1" applyAlignment="1">
      <alignment horizontal="center" vertical="center" wrapText="1"/>
    </xf>
    <xf numFmtId="2" fontId="59" fillId="0" borderId="7" xfId="0" applyNumberFormat="1" applyFont="1" applyBorder="1" applyAlignment="1">
      <alignment horizontal="center" vertical="center" wrapText="1"/>
    </xf>
    <xf numFmtId="0" fontId="50" fillId="18" borderId="7" xfId="0" applyFont="1" applyFill="1" applyBorder="1" applyAlignment="1">
      <alignment horizontal="center"/>
    </xf>
    <xf numFmtId="17" fontId="50" fillId="3" borderId="7" xfId="0" applyNumberFormat="1" applyFont="1" applyFill="1" applyBorder="1" applyAlignment="1">
      <alignment horizontal="center"/>
    </xf>
    <xf numFmtId="173" fontId="50" fillId="0" borderId="7" xfId="0" applyNumberFormat="1" applyFont="1" applyBorder="1" applyAlignment="1">
      <alignment horizontal="center"/>
    </xf>
    <xf numFmtId="0" fontId="50" fillId="3" borderId="7" xfId="0" applyFont="1" applyFill="1" applyBorder="1"/>
    <xf numFmtId="0" fontId="55" fillId="0" borderId="0" xfId="7" applyFont="1" applyAlignment="1">
      <alignment horizontal="left" vertical="center" indent="1"/>
    </xf>
    <xf numFmtId="0" fontId="55" fillId="0" borderId="0" xfId="7" applyFont="1" applyAlignment="1">
      <alignment horizontal="left" vertical="center" indent="2"/>
    </xf>
    <xf numFmtId="2" fontId="50" fillId="3" borderId="7" xfId="0" applyNumberFormat="1" applyFont="1" applyFill="1" applyBorder="1" applyAlignment="1">
      <alignment horizontal="center" vertical="center"/>
    </xf>
    <xf numFmtId="0" fontId="50" fillId="18" borderId="7" xfId="0" applyFont="1" applyFill="1" applyBorder="1" applyAlignment="1">
      <alignment vertical="center"/>
    </xf>
    <xf numFmtId="4" fontId="50" fillId="3" borderId="7" xfId="0" applyNumberFormat="1" applyFont="1" applyFill="1" applyBorder="1" applyAlignment="1">
      <alignment horizontal="center" vertical="center"/>
    </xf>
    <xf numFmtId="0" fontId="45" fillId="3" borderId="0" xfId="6" applyFont="1" applyFill="1" applyAlignment="1">
      <alignment horizontal="center" vertical="center"/>
    </xf>
    <xf numFmtId="0" fontId="45" fillId="3" borderId="1" xfId="6" applyFont="1" applyFill="1" applyBorder="1" applyAlignment="1">
      <alignment horizontal="center" vertical="center"/>
    </xf>
    <xf numFmtId="0" fontId="48" fillId="0" borderId="8" xfId="6" applyFont="1" applyBorder="1" applyAlignment="1">
      <alignment horizontal="justify" vertical="center" wrapText="1"/>
    </xf>
    <xf numFmtId="0" fontId="67" fillId="0" borderId="8" xfId="0" applyFont="1" applyBorder="1" applyAlignment="1">
      <alignment horizontal="left" vertical="top" wrapText="1"/>
    </xf>
    <xf numFmtId="0" fontId="67" fillId="0" borderId="0" xfId="0" applyFont="1" applyAlignment="1">
      <alignment horizontal="left" vertical="top" wrapText="1"/>
    </xf>
    <xf numFmtId="0" fontId="58" fillId="17" borderId="7" xfId="0" applyFont="1" applyFill="1" applyBorder="1" applyAlignment="1">
      <alignment horizontal="center" vertical="center" wrapText="1"/>
    </xf>
    <xf numFmtId="0" fontId="65" fillId="3" borderId="0" xfId="6" applyFont="1" applyFill="1" applyAlignment="1">
      <alignment horizontal="left" vertical="center" wrapText="1"/>
    </xf>
    <xf numFmtId="0" fontId="45" fillId="0" borderId="7" xfId="12" applyFont="1" applyBorder="1" applyAlignment="1">
      <alignment horizontal="center"/>
    </xf>
    <xf numFmtId="0" fontId="45" fillId="3" borderId="7" xfId="12" applyFont="1" applyFill="1" applyBorder="1" applyAlignment="1">
      <alignment horizontal="center"/>
    </xf>
    <xf numFmtId="0" fontId="64" fillId="20" borderId="30" xfId="0" applyFont="1" applyFill="1" applyBorder="1" applyAlignment="1">
      <alignment horizontal="center" vertical="center"/>
    </xf>
    <xf numFmtId="0" fontId="64" fillId="20" borderId="32" xfId="0" applyFont="1" applyFill="1" applyBorder="1" applyAlignment="1">
      <alignment horizontal="center" vertical="center"/>
    </xf>
    <xf numFmtId="0" fontId="67" fillId="0" borderId="8" xfId="0" applyFont="1" applyBorder="1" applyAlignment="1">
      <alignment horizontal="justify" vertical="top" wrapText="1"/>
    </xf>
    <xf numFmtId="0" fontId="67" fillId="0" borderId="0" xfId="0" applyFont="1" applyAlignment="1">
      <alignment horizontal="justify" vertical="top" wrapText="1"/>
    </xf>
    <xf numFmtId="0" fontId="58" fillId="17" borderId="30" xfId="0" applyFont="1" applyFill="1" applyBorder="1" applyAlignment="1">
      <alignment horizontal="center" vertical="center"/>
    </xf>
    <xf numFmtId="0" fontId="58" fillId="17" borderId="32" xfId="0" applyFont="1" applyFill="1" applyBorder="1" applyAlignment="1">
      <alignment horizontal="center" vertical="center"/>
    </xf>
    <xf numFmtId="0" fontId="58" fillId="17" borderId="7" xfId="0" applyFont="1" applyFill="1" applyBorder="1" applyAlignment="1">
      <alignment horizontal="center" vertical="center"/>
    </xf>
    <xf numFmtId="0" fontId="50" fillId="0" borderId="30" xfId="0" applyFont="1" applyBorder="1" applyAlignment="1">
      <alignment horizontal="left" vertical="center"/>
    </xf>
    <xf numFmtId="0" fontId="50" fillId="0" borderId="32" xfId="0" applyFont="1" applyBorder="1" applyAlignment="1">
      <alignment horizontal="left" vertical="center"/>
    </xf>
    <xf numFmtId="0" fontId="50" fillId="0" borderId="30" xfId="0" applyFont="1" applyBorder="1" applyAlignment="1">
      <alignment horizontal="left" vertical="center" wrapText="1"/>
    </xf>
    <xf numFmtId="0" fontId="50" fillId="0" borderId="32" xfId="0" applyFont="1" applyBorder="1" applyAlignment="1">
      <alignment horizontal="left" vertical="center" wrapText="1"/>
    </xf>
    <xf numFmtId="0" fontId="50" fillId="0" borderId="7" xfId="0" applyFont="1" applyBorder="1" applyAlignment="1">
      <alignment horizontal="left"/>
    </xf>
    <xf numFmtId="0" fontId="51" fillId="0" borderId="0" xfId="0" applyFont="1" applyAlignment="1">
      <alignment horizontal="center" vertical="top" wrapText="1"/>
    </xf>
    <xf numFmtId="43" fontId="72" fillId="3" borderId="0" xfId="1" applyFont="1" applyFill="1" applyBorder="1" applyAlignment="1">
      <alignment horizontal="left" vertical="top" wrapText="1"/>
    </xf>
    <xf numFmtId="0" fontId="79" fillId="0" borderId="35" xfId="12" applyFont="1" applyBorder="1" applyAlignment="1">
      <alignment horizontal="center" vertical="center"/>
    </xf>
    <xf numFmtId="0" fontId="79" fillId="0" borderId="36" xfId="12" applyFont="1" applyBorder="1" applyAlignment="1">
      <alignment horizontal="center" vertical="center"/>
    </xf>
    <xf numFmtId="0" fontId="79" fillId="0" borderId="37" xfId="12" applyFont="1" applyBorder="1" applyAlignment="1">
      <alignment horizontal="center" vertical="center"/>
    </xf>
    <xf numFmtId="0" fontId="85" fillId="3" borderId="8" xfId="5" applyNumberFormat="1" applyFont="1" applyFill="1" applyBorder="1" applyAlignment="1">
      <alignment horizontal="left" vertical="top" wrapText="1"/>
    </xf>
    <xf numFmtId="0" fontId="85" fillId="3" borderId="0" xfId="5" applyNumberFormat="1" applyFont="1" applyFill="1" applyBorder="1" applyAlignment="1">
      <alignment horizontal="left" vertical="top" wrapText="1"/>
    </xf>
    <xf numFmtId="0" fontId="58" fillId="17" borderId="34" xfId="0" applyFont="1" applyFill="1" applyBorder="1" applyAlignment="1">
      <alignment horizontal="center" vertical="center" wrapText="1"/>
    </xf>
    <xf numFmtId="0" fontId="58" fillId="17" borderId="38" xfId="0" applyFont="1" applyFill="1" applyBorder="1" applyAlignment="1">
      <alignment horizontal="center" vertical="center" wrapText="1"/>
    </xf>
    <xf numFmtId="0" fontId="58" fillId="17" borderId="39" xfId="0" applyFont="1" applyFill="1" applyBorder="1" applyAlignment="1">
      <alignment horizontal="center" vertical="center" wrapText="1"/>
    </xf>
    <xf numFmtId="0" fontId="6" fillId="4" borderId="4" xfId="0" applyFont="1" applyFill="1" applyBorder="1" applyAlignment="1">
      <alignment horizontal="center" vertical="center"/>
    </xf>
    <xf numFmtId="0" fontId="6" fillId="4" borderId="5" xfId="0" applyFont="1" applyFill="1" applyBorder="1" applyAlignment="1">
      <alignment horizontal="center" vertical="center"/>
    </xf>
    <xf numFmtId="0" fontId="5" fillId="3" borderId="0" xfId="0" applyFont="1" applyFill="1" applyAlignment="1">
      <alignment horizontal="center" vertical="center"/>
    </xf>
    <xf numFmtId="0" fontId="6" fillId="4" borderId="3" xfId="0" applyFont="1" applyFill="1" applyBorder="1" applyAlignment="1">
      <alignment horizontal="center" vertical="center" wrapText="1"/>
    </xf>
    <xf numFmtId="0" fontId="6" fillId="4" borderId="3" xfId="0" applyFont="1" applyFill="1" applyBorder="1" applyAlignment="1">
      <alignment horizontal="center" vertical="center"/>
    </xf>
    <xf numFmtId="0" fontId="10" fillId="4" borderId="3" xfId="0" applyFont="1" applyFill="1" applyBorder="1" applyAlignment="1">
      <alignment horizontal="center" vertical="center"/>
    </xf>
    <xf numFmtId="0" fontId="12" fillId="4" borderId="3" xfId="0" applyFont="1" applyFill="1" applyBorder="1" applyAlignment="1">
      <alignment horizontal="center" vertical="center" wrapText="1"/>
    </xf>
    <xf numFmtId="0" fontId="16" fillId="0" borderId="2" xfId="0" applyFont="1" applyBorder="1" applyAlignment="1">
      <alignment horizontal="center"/>
    </xf>
    <xf numFmtId="0" fontId="25" fillId="12" borderId="0" xfId="0" applyFont="1" applyFill="1" applyAlignment="1">
      <alignment horizontal="center"/>
    </xf>
    <xf numFmtId="0" fontId="58" fillId="17" borderId="33" xfId="0" applyFont="1" applyFill="1" applyBorder="1" applyAlignment="1">
      <alignment horizontal="center" vertical="center"/>
    </xf>
    <xf numFmtId="0" fontId="26" fillId="11" borderId="25" xfId="12" applyFont="1" applyFill="1" applyBorder="1" applyAlignment="1">
      <alignment horizontal="center" vertical="center"/>
    </xf>
    <xf numFmtId="43" fontId="26" fillId="11" borderId="25" xfId="1" applyFont="1" applyFill="1" applyBorder="1" applyAlignment="1">
      <alignment horizontal="center" vertical="center" wrapText="1"/>
    </xf>
    <xf numFmtId="43" fontId="26" fillId="11" borderId="25" xfId="1" applyFont="1" applyFill="1" applyBorder="1" applyAlignment="1">
      <alignment horizontal="center" vertical="center"/>
    </xf>
    <xf numFmtId="17" fontId="20" fillId="4" borderId="3" xfId="0" applyNumberFormat="1" applyFont="1" applyFill="1" applyBorder="1" applyAlignment="1">
      <alignment horizontal="center" vertical="center"/>
    </xf>
    <xf numFmtId="17" fontId="20" fillId="4" borderId="3" xfId="0" applyNumberFormat="1" applyFont="1" applyFill="1" applyBorder="1" applyAlignment="1">
      <alignment horizontal="center" vertical="center" wrapText="1"/>
    </xf>
    <xf numFmtId="0" fontId="20" fillId="4" borderId="6" xfId="0" applyFont="1" applyFill="1" applyBorder="1" applyAlignment="1">
      <alignment horizontal="center" vertical="center" wrapText="1"/>
    </xf>
    <xf numFmtId="0" fontId="20" fillId="4" borderId="0" xfId="0" applyFont="1" applyFill="1" applyAlignment="1">
      <alignment horizontal="center" vertical="center" wrapText="1"/>
    </xf>
    <xf numFmtId="0" fontId="20" fillId="4" borderId="0" xfId="0" applyFont="1" applyFill="1" applyAlignment="1">
      <alignment horizontal="center" vertical="center"/>
    </xf>
  </cellXfs>
  <cellStyles count="13">
    <cellStyle name="Énfasis4" xfId="4" builtinId="41"/>
    <cellStyle name="Hipervínculo" xfId="7" builtinId="8"/>
    <cellStyle name="Millares" xfId="1" builtinId="3"/>
    <cellStyle name="Millares 2" xfId="9" xr:uid="{00000000-0005-0000-0000-000003000000}"/>
    <cellStyle name="Moneda" xfId="2" builtinId="4"/>
    <cellStyle name="Normal" xfId="0" builtinId="0"/>
    <cellStyle name="Normal 2" xfId="8" xr:uid="{00000000-0005-0000-0000-000006000000}"/>
    <cellStyle name="Normal 2 2" xfId="5" xr:uid="{00000000-0005-0000-0000-000007000000}"/>
    <cellStyle name="Normal 2 3" xfId="12" xr:uid="{F512FBA8-223A-4B8C-A50F-D5E6CE1FD036}"/>
    <cellStyle name="Normal 3" xfId="11" xr:uid="{D02EE16D-C002-48CA-BBFC-A9482517B178}"/>
    <cellStyle name="Normal 4" xfId="10" xr:uid="{00000000-0005-0000-0000-000008000000}"/>
    <cellStyle name="Normal 5 3" xfId="6" xr:uid="{00000000-0005-0000-0000-000009000000}"/>
    <cellStyle name="Porcentaje" xfId="3" builtinId="5"/>
  </cellStyles>
  <dxfs count="12">
    <dxf>
      <font>
        <b/>
        <i val="0"/>
        <color rgb="FFC00000"/>
      </font>
    </dxf>
    <dxf>
      <font>
        <b/>
        <i val="0"/>
        <color rgb="FFFF0000"/>
      </font>
    </dxf>
    <dxf>
      <font>
        <b val="0"/>
        <i val="0"/>
        <color rgb="FFFF0000"/>
      </font>
    </dxf>
    <dxf>
      <font>
        <b/>
        <i val="0"/>
        <color theme="4" tint="-0.24994659260841701"/>
      </font>
    </dxf>
    <dxf>
      <font>
        <b/>
        <i val="0"/>
        <color theme="4"/>
      </font>
    </dxf>
    <dxf>
      <font>
        <b val="0"/>
        <i val="0"/>
        <color theme="4"/>
      </font>
    </dxf>
    <dxf>
      <font>
        <b/>
        <i val="0"/>
        <color rgb="FFC00000"/>
      </font>
    </dxf>
    <dxf>
      <font>
        <b/>
        <i val="0"/>
        <color rgb="FFFF0000"/>
      </font>
    </dxf>
    <dxf>
      <font>
        <b val="0"/>
        <i val="0"/>
        <color rgb="FFFF0000"/>
      </font>
    </dxf>
    <dxf>
      <font>
        <b/>
        <i val="0"/>
        <color theme="4" tint="-0.24994659260841701"/>
      </font>
    </dxf>
    <dxf>
      <font>
        <b/>
        <i val="0"/>
        <color theme="4"/>
      </font>
    </dxf>
    <dxf>
      <font>
        <b val="0"/>
        <i val="0"/>
        <color theme="4"/>
      </font>
    </dxf>
  </dxfs>
  <tableStyles count="0" defaultTableStyle="TableStyleMedium2" defaultPivotStyle="PivotStyleLight16"/>
  <colors>
    <mruColors>
      <color rgb="FFE7E6E6"/>
      <color rgb="FF404040"/>
      <color rgb="FF9D2449"/>
      <color rgb="FF9F2241"/>
      <color rgb="FF4D4D4C"/>
      <color rgb="FF6F7271"/>
      <color rgb="FF98989A"/>
      <color rgb="FF2F7967"/>
      <color rgb="FF235B4E"/>
      <color rgb="FFBC95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MX" sz="1050">
                <a:latin typeface="Arial Narrow" panose="020B0606020202030204" pitchFamily="34" charset="0"/>
              </a:rPr>
              <a:t> Ingreso Requerido 
2022 aplicando</a:t>
            </a:r>
            <a:r>
              <a:rPr lang="es-MX" sz="1050" baseline="0">
                <a:latin typeface="Arial Narrow" panose="020B0606020202030204" pitchFamily="34" charset="0"/>
              </a:rPr>
              <a:t> inflación</a:t>
            </a:r>
            <a:r>
              <a:rPr lang="es-MX" sz="1050">
                <a:latin typeface="Arial Narrow" panose="020B0606020202030204" pitchFamily="34" charset="0"/>
              </a:rPr>
              <a:t> </a:t>
            </a:r>
            <a:r>
              <a:rPr lang="es-MX" sz="1050" baseline="0">
                <a:latin typeface="Arial Narrow" panose="020B0606020202030204" pitchFamily="34" charset="0"/>
              </a:rPr>
              <a:t>| Costo de Comercialización</a:t>
            </a:r>
            <a:endParaRPr lang="es-MX" sz="1050">
              <a:latin typeface="Arial Narrow" panose="020B0606020202030204" pitchFamily="34" charset="0"/>
            </a:endParaRPr>
          </a:p>
        </c:rich>
      </c:tx>
      <c:overlay val="0"/>
      <c:spPr>
        <a:noFill/>
        <a:ln>
          <a:noFill/>
        </a:ln>
        <a:effectLst/>
      </c:spPr>
    </c:title>
    <c:autoTitleDeleted val="0"/>
    <c:plotArea>
      <c:layout>
        <c:manualLayout>
          <c:layoutTarget val="inner"/>
          <c:xMode val="edge"/>
          <c:yMode val="edge"/>
          <c:x val="0.28987179901724053"/>
          <c:y val="0.17378492166371165"/>
          <c:w val="0.45673319147480207"/>
          <c:h val="0.76762275670163649"/>
        </c:manualLayout>
      </c:layout>
      <c:pieChart>
        <c:varyColors val="1"/>
        <c:ser>
          <c:idx val="0"/>
          <c:order val="0"/>
          <c:tx>
            <c:strRef>
              <c:f>'6. Comp Comer'!$L$4</c:f>
              <c:strCache>
                <c:ptCount val="1"/>
                <c:pt idx="0">
                  <c:v> Ingreso Requerido 
2022 </c:v>
                </c:pt>
              </c:strCache>
            </c:strRef>
          </c:tx>
          <c:explosion val="5"/>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CB83-4370-8E73-1021D3A1ADBB}"/>
              </c:ext>
            </c:extLst>
          </c:dPt>
          <c:dPt>
            <c:idx val="1"/>
            <c:bubble3D val="0"/>
            <c:spPr>
              <a:solidFill>
                <a:schemeClr val="tx2">
                  <a:lumMod val="5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CB83-4370-8E73-1021D3A1ADBB}"/>
              </c:ext>
            </c:extLst>
          </c:dPt>
          <c:dPt>
            <c:idx val="2"/>
            <c:bubble3D val="0"/>
            <c:spPr>
              <a:gradFill flip="none" rotWithShape="1">
                <a:gsLst>
                  <a:gs pos="0">
                    <a:schemeClr val="accent4">
                      <a:lumMod val="75000"/>
                      <a:shade val="30000"/>
                      <a:satMod val="115000"/>
                    </a:schemeClr>
                  </a:gs>
                  <a:gs pos="50000">
                    <a:schemeClr val="accent4">
                      <a:lumMod val="75000"/>
                      <a:shade val="67500"/>
                      <a:satMod val="115000"/>
                    </a:schemeClr>
                  </a:gs>
                  <a:gs pos="100000">
                    <a:schemeClr val="accent4">
                      <a:lumMod val="75000"/>
                      <a:shade val="100000"/>
                      <a:satMod val="115000"/>
                    </a:schemeClr>
                  </a:gs>
                </a:gsLst>
                <a:lin ang="2700000" scaled="1"/>
                <a:tileRect/>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CB83-4370-8E73-1021D3A1ADBB}"/>
              </c:ext>
            </c:extLst>
          </c:dPt>
          <c:dPt>
            <c:idx val="3"/>
            <c:bubble3D val="0"/>
            <c:spPr>
              <a:solidFill>
                <a:srgbClr val="00B05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7-CB83-4370-8E73-1021D3A1ADBB}"/>
              </c:ext>
            </c:extLst>
          </c:dPt>
          <c:cat>
            <c:strRef>
              <c:f>'6. Comp Comer'!$J$5:$J$8</c:f>
              <c:strCache>
                <c:ptCount val="4"/>
                <c:pt idx="1">
                  <c:v>Ms</c:v>
                </c:pt>
                <c:pt idx="2">
                  <c:v>Mh</c:v>
                </c:pt>
                <c:pt idx="3">
                  <c:v>Mi</c:v>
                </c:pt>
              </c:strCache>
            </c:strRef>
          </c:cat>
          <c:val>
            <c:numRef>
              <c:f>'6. Comp Comer'!$L$5:$L$8</c:f>
              <c:numCache>
                <c:formatCode>_-* #,##0_-;\-* #,##0_-;_-* "-"??_-;_-@_-</c:formatCode>
                <c:ptCount val="4"/>
                <c:pt idx="1">
                  <c:v>28130.637153736101</c:v>
                </c:pt>
                <c:pt idx="2">
                  <c:v>3384.1495314031899</c:v>
                </c:pt>
                <c:pt idx="3">
                  <c:v>18.277821112137499</c:v>
                </c:pt>
              </c:numCache>
            </c:numRef>
          </c:val>
          <c:extLst>
            <c:ext xmlns:c16="http://schemas.microsoft.com/office/drawing/2014/chart" uri="{C3380CC4-5D6E-409C-BE32-E72D297353CC}">
              <c16:uniqueId val="{00000000-4420-41C8-893C-A9C447A8474B}"/>
            </c:ext>
          </c:extLst>
        </c:ser>
        <c:dLbls>
          <c:showLegendKey val="0"/>
          <c:showVal val="0"/>
          <c:showCatName val="0"/>
          <c:showSerName val="0"/>
          <c:showPercent val="0"/>
          <c:showBubbleSize val="0"/>
          <c:showLeaderLines val="0"/>
        </c:dLbls>
        <c:firstSliceAng val="320"/>
      </c:pieChart>
      <c:spPr>
        <a:noFill/>
        <a:ln>
          <a:noFill/>
        </a:ln>
        <a:effectLst/>
      </c:spPr>
    </c:plotArea>
    <c:legend>
      <c:legendPos val="b"/>
      <c:legendEntry>
        <c:idx val="0"/>
        <c:delete val="1"/>
      </c:legendEntry>
      <c:layout>
        <c:manualLayout>
          <c:xMode val="edge"/>
          <c:yMode val="edge"/>
          <c:x val="0.89527403187037258"/>
          <c:y val="0.23693330693663878"/>
          <c:w val="9.1788407387683069E-2"/>
          <c:h val="0.5735196963385121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MX" sz="1050">
                <a:latin typeface="Arial Narrow" panose="020B0606020202030204" pitchFamily="34" charset="0"/>
              </a:rPr>
              <a:t> Ingreso Requerido 
2022 aplicando inflación</a:t>
            </a:r>
            <a:r>
              <a:rPr lang="es-MX" sz="1050" baseline="0">
                <a:latin typeface="Arial Narrow" panose="020B0606020202030204" pitchFamily="34" charset="0"/>
              </a:rPr>
              <a:t> sin Costo de Comercialización</a:t>
            </a:r>
            <a:endParaRPr lang="es-MX" sz="1050">
              <a:latin typeface="Arial Narrow" panose="020B0606020202030204" pitchFamily="34" charset="0"/>
            </a:endParaRPr>
          </a:p>
        </c:rich>
      </c:tx>
      <c:overlay val="0"/>
      <c:spPr>
        <a:noFill/>
        <a:ln>
          <a:noFill/>
        </a:ln>
        <a:effectLst/>
      </c:spPr>
    </c:title>
    <c:autoTitleDeleted val="0"/>
    <c:plotArea>
      <c:layout>
        <c:manualLayout>
          <c:layoutTarget val="inner"/>
          <c:xMode val="edge"/>
          <c:yMode val="edge"/>
          <c:x val="0.29246429387240813"/>
          <c:y val="0.22255942612744015"/>
          <c:w val="0.43169960955385089"/>
          <c:h val="0.72802027545763159"/>
        </c:manualLayout>
      </c:layout>
      <c:pieChart>
        <c:varyColors val="1"/>
        <c:ser>
          <c:idx val="0"/>
          <c:order val="0"/>
          <c:tx>
            <c:strRef>
              <c:f>'6. Comp Comer'!$L$4</c:f>
              <c:strCache>
                <c:ptCount val="1"/>
                <c:pt idx="0">
                  <c:v> Ingreso Requerido 
2022 </c:v>
                </c:pt>
              </c:strCache>
            </c:strRef>
          </c:tx>
          <c:explosion val="5"/>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523C-4276-A419-67AB50D1F0FD}"/>
              </c:ext>
            </c:extLst>
          </c:dPt>
          <c:dPt>
            <c:idx val="1"/>
            <c:bubble3D val="0"/>
            <c:spPr>
              <a:solidFill>
                <a:srgbClr val="394759"/>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523C-4276-A419-67AB50D1F0FD}"/>
              </c:ext>
            </c:extLst>
          </c:dPt>
          <c:dPt>
            <c:idx val="2"/>
            <c:bubble3D val="0"/>
            <c:spPr>
              <a:gradFill flip="none" rotWithShape="1">
                <a:gsLst>
                  <a:gs pos="0">
                    <a:srgbClr val="DEA900">
                      <a:shade val="30000"/>
                      <a:satMod val="115000"/>
                    </a:srgbClr>
                  </a:gs>
                  <a:gs pos="50000">
                    <a:srgbClr val="DEA900">
                      <a:shade val="67500"/>
                      <a:satMod val="115000"/>
                    </a:srgbClr>
                  </a:gs>
                  <a:gs pos="100000">
                    <a:srgbClr val="DEA900">
                      <a:shade val="100000"/>
                      <a:satMod val="115000"/>
                    </a:srgbClr>
                  </a:gs>
                </a:gsLst>
                <a:lin ang="2700000" scaled="1"/>
                <a:tileRect/>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523C-4276-A419-67AB50D1F0FD}"/>
              </c:ext>
            </c:extLst>
          </c:dPt>
          <c:dPt>
            <c:idx val="3"/>
            <c:bubble3D val="0"/>
            <c:spPr>
              <a:solidFill>
                <a:srgbClr val="00CC5C"/>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7-523C-4276-A419-67AB50D1F0FD}"/>
              </c:ext>
            </c:extLst>
          </c:dPt>
          <c:dLbls>
            <c:dLbl>
              <c:idx val="1"/>
              <c:layout>
                <c:manualLayout>
                  <c:x val="4.0250234717296059E-2"/>
                  <c:y val="-7.01862410791666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23C-4276-A419-67AB50D1F0FD}"/>
                </c:ext>
              </c:extLst>
            </c:dLbl>
            <c:dLbl>
              <c:idx val="2"/>
              <c:layout>
                <c:manualLayout>
                  <c:x val="-9.7864072605883591E-4"/>
                  <c:y val="3.26164083112448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23C-4276-A419-67AB50D1F0FD}"/>
                </c:ext>
              </c:extLst>
            </c:dLbl>
            <c:spPr>
              <a:noFill/>
              <a:ln>
                <a:noFill/>
              </a:ln>
              <a:effectLst/>
            </c:spPr>
            <c:txPr>
              <a:bodyPr wrap="square" lIns="38100" tIns="19050" rIns="38100" bIns="19050" anchor="ctr">
                <a:spAutoFit/>
              </a:bodyPr>
              <a:lstStyle/>
              <a:p>
                <a:pPr>
                  <a:defRPr sz="900">
                    <a:latin typeface="Arial Narrow" panose="020B0606020202030204" pitchFamily="34" charset="0"/>
                  </a:defRPr>
                </a:pPr>
                <a:endParaRPr lang="es-MX"/>
              </a:p>
            </c:txPr>
            <c:showLegendKey val="0"/>
            <c:showVal val="1"/>
            <c:showCatName val="0"/>
            <c:showSerName val="0"/>
            <c:showPercent val="0"/>
            <c:showBubbleSize val="0"/>
            <c:showLeaderLines val="0"/>
            <c:extLst>
              <c:ext xmlns:c15="http://schemas.microsoft.com/office/drawing/2012/chart" uri="{CE6537A1-D6FC-4f65-9D91-7224C49458BB}"/>
            </c:extLst>
          </c:dLbls>
          <c:cat>
            <c:strRef>
              <c:f>'6. Comp Comer'!$J$5:$J$8</c:f>
              <c:strCache>
                <c:ptCount val="4"/>
                <c:pt idx="1">
                  <c:v>Ms</c:v>
                </c:pt>
                <c:pt idx="2">
                  <c:v>Mh</c:v>
                </c:pt>
                <c:pt idx="3">
                  <c:v>Mi</c:v>
                </c:pt>
              </c:strCache>
            </c:strRef>
          </c:cat>
          <c:val>
            <c:numRef>
              <c:f>'6. Comp Comer'!$L$5:$L$8</c:f>
              <c:numCache>
                <c:formatCode>_-* #,##0_-;\-* #,##0_-;_-* "-"??_-;_-@_-</c:formatCode>
                <c:ptCount val="4"/>
                <c:pt idx="1">
                  <c:v>28130.637153736101</c:v>
                </c:pt>
                <c:pt idx="2">
                  <c:v>3384.1495314031899</c:v>
                </c:pt>
                <c:pt idx="3">
                  <c:v>18.277821112137499</c:v>
                </c:pt>
              </c:numCache>
            </c:numRef>
          </c:val>
          <c:extLst>
            <c:ext xmlns:c16="http://schemas.microsoft.com/office/drawing/2014/chart" uri="{C3380CC4-5D6E-409C-BE32-E72D297353CC}">
              <c16:uniqueId val="{00000008-523C-4276-A419-67AB50D1F0FD}"/>
            </c:ext>
          </c:extLst>
        </c:ser>
        <c:dLbls>
          <c:showLegendKey val="0"/>
          <c:showVal val="0"/>
          <c:showCatName val="0"/>
          <c:showSerName val="0"/>
          <c:showPercent val="0"/>
          <c:showBubbleSize val="0"/>
          <c:showLeaderLines val="0"/>
        </c:dLbls>
        <c:firstSliceAng val="320"/>
      </c:pieChart>
      <c:spPr>
        <a:noFill/>
        <a:ln>
          <a:noFill/>
        </a:ln>
        <a:effectLst/>
      </c:spPr>
    </c:plotArea>
    <c:legend>
      <c:legendPos val="b"/>
      <c:legendEntry>
        <c:idx val="0"/>
        <c:delete val="1"/>
      </c:legendEntry>
      <c:layout>
        <c:manualLayout>
          <c:xMode val="edge"/>
          <c:yMode val="edge"/>
          <c:x val="0.88863992110109513"/>
          <c:y val="0.24552234894383243"/>
          <c:w val="8.5154296618405692E-2"/>
          <c:h val="0.5027522418537209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trlProps/ctrlProp1.xml><?xml version="1.0" encoding="utf-8"?>
<formControlPr xmlns="http://schemas.microsoft.com/office/spreadsheetml/2009/9/main" objectType="CheckBox" checked="Checked" fmlaLink="$S$18"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10.xml.rels><?xml version="1.0" encoding="UTF-8" standalone="yes"?>
<Relationships xmlns="http://schemas.openxmlformats.org/package/2006/relationships"><Relationship Id="rId1"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dr:twoCellAnchor>
    <xdr:from>
      <xdr:col>0</xdr:col>
      <xdr:colOff>304800</xdr:colOff>
      <xdr:row>0</xdr:row>
      <xdr:rowOff>142875</xdr:rowOff>
    </xdr:from>
    <xdr:to>
      <xdr:col>2</xdr:col>
      <xdr:colOff>1140619</xdr:colOff>
      <xdr:row>4</xdr:row>
      <xdr:rowOff>86677</xdr:rowOff>
    </xdr:to>
    <xdr:grpSp>
      <xdr:nvGrpSpPr>
        <xdr:cNvPr id="2" name="Grupo 1">
          <a:extLst>
            <a:ext uri="{FF2B5EF4-FFF2-40B4-BE49-F238E27FC236}">
              <a16:creationId xmlns:a16="http://schemas.microsoft.com/office/drawing/2014/main" id="{282B4E0A-6429-4868-9502-EFCE13808F8E}"/>
            </a:ext>
          </a:extLst>
        </xdr:cNvPr>
        <xdr:cNvGrpSpPr/>
      </xdr:nvGrpSpPr>
      <xdr:grpSpPr>
        <a:xfrm>
          <a:off x="304800" y="142875"/>
          <a:ext cx="3248819" cy="815869"/>
          <a:chOff x="0" y="0"/>
          <a:chExt cx="3187700" cy="720420"/>
        </a:xfrm>
      </xdr:grpSpPr>
      <xdr:pic>
        <xdr:nvPicPr>
          <xdr:cNvPr id="3" name="Imagen 2">
            <a:extLst>
              <a:ext uri="{FF2B5EF4-FFF2-40B4-BE49-F238E27FC236}">
                <a16:creationId xmlns:a16="http://schemas.microsoft.com/office/drawing/2014/main" id="{1C37ADF3-E405-796E-B7A7-193CD35C1F51}"/>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25000"/>
                    </a14:imgEffect>
                  </a14:imgLayer>
                </a14:imgProps>
              </a:ext>
            </a:extLst>
          </a:blip>
          <a:stretch>
            <a:fillRect/>
          </a:stretch>
        </xdr:blipFill>
        <xdr:spPr>
          <a:xfrm>
            <a:off x="0" y="7315"/>
            <a:ext cx="2058035" cy="713105"/>
          </a:xfrm>
          <a:prstGeom prst="rect">
            <a:avLst/>
          </a:prstGeom>
        </xdr:spPr>
      </xdr:pic>
      <xdr:pic>
        <xdr:nvPicPr>
          <xdr:cNvPr id="4" name="Imagen 3">
            <a:extLst>
              <a:ext uri="{FF2B5EF4-FFF2-40B4-BE49-F238E27FC236}">
                <a16:creationId xmlns:a16="http://schemas.microsoft.com/office/drawing/2014/main" id="{A76E3E7A-D0A2-BE67-7A8A-1799E6CF2D1B}"/>
              </a:ext>
            </a:extLst>
          </xdr:cNvPr>
          <xdr:cNvPicPr>
            <a:picLocks noChangeAspect="1"/>
          </xdr:cNvPicPr>
        </xdr:nvPicPr>
        <xdr:blipFill>
          <a:blip xmlns:r="http://schemas.openxmlformats.org/officeDocument/2006/relationships" r:embed="rId3"/>
          <a:stretch>
            <a:fillRect/>
          </a:stretch>
        </xdr:blipFill>
        <xdr:spPr>
          <a:xfrm>
            <a:off x="2377440" y="0"/>
            <a:ext cx="810260" cy="669925"/>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244926</xdr:colOff>
      <xdr:row>0</xdr:row>
      <xdr:rowOff>81642</xdr:rowOff>
    </xdr:from>
    <xdr:to>
      <xdr:col>1</xdr:col>
      <xdr:colOff>2399277</xdr:colOff>
      <xdr:row>4</xdr:row>
      <xdr:rowOff>107087</xdr:rowOff>
    </xdr:to>
    <xdr:grpSp>
      <xdr:nvGrpSpPr>
        <xdr:cNvPr id="8" name="Grupo 7">
          <a:extLst>
            <a:ext uri="{FF2B5EF4-FFF2-40B4-BE49-F238E27FC236}">
              <a16:creationId xmlns:a16="http://schemas.microsoft.com/office/drawing/2014/main" id="{F69651C4-DBF9-4856-A322-EE2B74DF1615}"/>
            </a:ext>
          </a:extLst>
        </xdr:cNvPr>
        <xdr:cNvGrpSpPr/>
      </xdr:nvGrpSpPr>
      <xdr:grpSpPr>
        <a:xfrm>
          <a:off x="244926" y="81642"/>
          <a:ext cx="3212684" cy="795912"/>
          <a:chOff x="0" y="0"/>
          <a:chExt cx="3187700" cy="720420"/>
        </a:xfrm>
      </xdr:grpSpPr>
      <xdr:pic>
        <xdr:nvPicPr>
          <xdr:cNvPr id="9" name="Imagen 8">
            <a:extLst>
              <a:ext uri="{FF2B5EF4-FFF2-40B4-BE49-F238E27FC236}">
                <a16:creationId xmlns:a16="http://schemas.microsoft.com/office/drawing/2014/main" id="{7657E934-7037-F30F-0817-40A4611292C1}"/>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25000"/>
                    </a14:imgEffect>
                  </a14:imgLayer>
                </a14:imgProps>
              </a:ext>
            </a:extLst>
          </a:blip>
          <a:stretch>
            <a:fillRect/>
          </a:stretch>
        </xdr:blipFill>
        <xdr:spPr>
          <a:xfrm>
            <a:off x="0" y="7315"/>
            <a:ext cx="2058035" cy="713105"/>
          </a:xfrm>
          <a:prstGeom prst="rect">
            <a:avLst/>
          </a:prstGeom>
        </xdr:spPr>
      </xdr:pic>
      <xdr:pic>
        <xdr:nvPicPr>
          <xdr:cNvPr id="10" name="Imagen 9">
            <a:extLst>
              <a:ext uri="{FF2B5EF4-FFF2-40B4-BE49-F238E27FC236}">
                <a16:creationId xmlns:a16="http://schemas.microsoft.com/office/drawing/2014/main" id="{04E89714-9EBB-1EF6-ECC9-25EDA77E22C1}"/>
              </a:ext>
            </a:extLst>
          </xdr:cNvPr>
          <xdr:cNvPicPr>
            <a:picLocks noChangeAspect="1"/>
          </xdr:cNvPicPr>
        </xdr:nvPicPr>
        <xdr:blipFill>
          <a:blip xmlns:r="http://schemas.openxmlformats.org/officeDocument/2006/relationships" r:embed="rId3"/>
          <a:stretch>
            <a:fillRect/>
          </a:stretch>
        </xdr:blipFill>
        <xdr:spPr>
          <a:xfrm>
            <a:off x="2377440" y="0"/>
            <a:ext cx="810260" cy="669925"/>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295275</xdr:colOff>
      <xdr:row>0</xdr:row>
      <xdr:rowOff>114300</xdr:rowOff>
    </xdr:from>
    <xdr:to>
      <xdr:col>2</xdr:col>
      <xdr:colOff>1407319</xdr:colOff>
      <xdr:row>4</xdr:row>
      <xdr:rowOff>143827</xdr:rowOff>
    </xdr:to>
    <xdr:grpSp>
      <xdr:nvGrpSpPr>
        <xdr:cNvPr id="8" name="Grupo 7">
          <a:extLst>
            <a:ext uri="{FF2B5EF4-FFF2-40B4-BE49-F238E27FC236}">
              <a16:creationId xmlns:a16="http://schemas.microsoft.com/office/drawing/2014/main" id="{5D6B3DE4-1DD0-4DCD-88FF-958672B2952E}"/>
            </a:ext>
          </a:extLst>
        </xdr:cNvPr>
        <xdr:cNvGrpSpPr/>
      </xdr:nvGrpSpPr>
      <xdr:grpSpPr>
        <a:xfrm>
          <a:off x="295275" y="114300"/>
          <a:ext cx="3245644" cy="799994"/>
          <a:chOff x="0" y="0"/>
          <a:chExt cx="3187700" cy="720420"/>
        </a:xfrm>
      </xdr:grpSpPr>
      <xdr:pic>
        <xdr:nvPicPr>
          <xdr:cNvPr id="9" name="Imagen 8">
            <a:extLst>
              <a:ext uri="{FF2B5EF4-FFF2-40B4-BE49-F238E27FC236}">
                <a16:creationId xmlns:a16="http://schemas.microsoft.com/office/drawing/2014/main" id="{88976E57-CC9B-CEE4-D7BA-BE38AC4216FD}"/>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25000"/>
                    </a14:imgEffect>
                  </a14:imgLayer>
                </a14:imgProps>
              </a:ext>
            </a:extLst>
          </a:blip>
          <a:stretch>
            <a:fillRect/>
          </a:stretch>
        </xdr:blipFill>
        <xdr:spPr>
          <a:xfrm>
            <a:off x="0" y="7315"/>
            <a:ext cx="2058035" cy="713105"/>
          </a:xfrm>
          <a:prstGeom prst="rect">
            <a:avLst/>
          </a:prstGeom>
        </xdr:spPr>
      </xdr:pic>
      <xdr:pic>
        <xdr:nvPicPr>
          <xdr:cNvPr id="10" name="Imagen 9">
            <a:extLst>
              <a:ext uri="{FF2B5EF4-FFF2-40B4-BE49-F238E27FC236}">
                <a16:creationId xmlns:a16="http://schemas.microsoft.com/office/drawing/2014/main" id="{A8D061E1-EF9E-8EF1-DF84-2A8D79906CB9}"/>
              </a:ext>
            </a:extLst>
          </xdr:cNvPr>
          <xdr:cNvPicPr>
            <a:picLocks noChangeAspect="1"/>
          </xdr:cNvPicPr>
        </xdr:nvPicPr>
        <xdr:blipFill>
          <a:blip xmlns:r="http://schemas.openxmlformats.org/officeDocument/2006/relationships" r:embed="rId3"/>
          <a:stretch>
            <a:fillRect/>
          </a:stretch>
        </xdr:blipFill>
        <xdr:spPr>
          <a:xfrm>
            <a:off x="2377440" y="0"/>
            <a:ext cx="810260" cy="669925"/>
          </a:xfrm>
          <a:prstGeom prst="rect">
            <a:avLst/>
          </a:prstGeom>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314325</xdr:colOff>
      <xdr:row>0</xdr:row>
      <xdr:rowOff>114300</xdr:rowOff>
    </xdr:from>
    <xdr:to>
      <xdr:col>2</xdr:col>
      <xdr:colOff>1912144</xdr:colOff>
      <xdr:row>4</xdr:row>
      <xdr:rowOff>143827</xdr:rowOff>
    </xdr:to>
    <xdr:grpSp>
      <xdr:nvGrpSpPr>
        <xdr:cNvPr id="3" name="Grupo 2">
          <a:extLst>
            <a:ext uri="{FF2B5EF4-FFF2-40B4-BE49-F238E27FC236}">
              <a16:creationId xmlns:a16="http://schemas.microsoft.com/office/drawing/2014/main" id="{D348C7D4-C00F-4594-9A6F-0E41B9CD3742}"/>
            </a:ext>
          </a:extLst>
        </xdr:cNvPr>
        <xdr:cNvGrpSpPr/>
      </xdr:nvGrpSpPr>
      <xdr:grpSpPr>
        <a:xfrm>
          <a:off x="314325" y="114300"/>
          <a:ext cx="3231886" cy="799994"/>
          <a:chOff x="0" y="0"/>
          <a:chExt cx="3187700" cy="720420"/>
        </a:xfrm>
      </xdr:grpSpPr>
      <xdr:pic>
        <xdr:nvPicPr>
          <xdr:cNvPr id="6" name="Imagen 5">
            <a:extLst>
              <a:ext uri="{FF2B5EF4-FFF2-40B4-BE49-F238E27FC236}">
                <a16:creationId xmlns:a16="http://schemas.microsoft.com/office/drawing/2014/main" id="{8D9FE8F8-8AA8-E4D3-5BD1-443A58670FDF}"/>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25000"/>
                    </a14:imgEffect>
                  </a14:imgLayer>
                </a14:imgProps>
              </a:ext>
            </a:extLst>
          </a:blip>
          <a:stretch>
            <a:fillRect/>
          </a:stretch>
        </xdr:blipFill>
        <xdr:spPr>
          <a:xfrm>
            <a:off x="0" y="7315"/>
            <a:ext cx="2058035" cy="713105"/>
          </a:xfrm>
          <a:prstGeom prst="rect">
            <a:avLst/>
          </a:prstGeom>
        </xdr:spPr>
      </xdr:pic>
      <xdr:pic>
        <xdr:nvPicPr>
          <xdr:cNvPr id="7" name="Imagen 6">
            <a:extLst>
              <a:ext uri="{FF2B5EF4-FFF2-40B4-BE49-F238E27FC236}">
                <a16:creationId xmlns:a16="http://schemas.microsoft.com/office/drawing/2014/main" id="{71098E8D-3FEF-BC2A-01A1-45385A09BF0F}"/>
              </a:ext>
            </a:extLst>
          </xdr:cNvPr>
          <xdr:cNvPicPr>
            <a:picLocks noChangeAspect="1"/>
          </xdr:cNvPicPr>
        </xdr:nvPicPr>
        <xdr:blipFill>
          <a:blip xmlns:r="http://schemas.openxmlformats.org/officeDocument/2006/relationships" r:embed="rId3"/>
          <a:stretch>
            <a:fillRect/>
          </a:stretch>
        </xdr:blipFill>
        <xdr:spPr>
          <a:xfrm>
            <a:off x="2377440" y="0"/>
            <a:ext cx="810260" cy="669925"/>
          </a:xfrm>
          <a:prstGeom prst="rect">
            <a:avLst/>
          </a:prstGeom>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219075</xdr:colOff>
      <xdr:row>0</xdr:row>
      <xdr:rowOff>114300</xdr:rowOff>
    </xdr:from>
    <xdr:to>
      <xdr:col>1</xdr:col>
      <xdr:colOff>2378869</xdr:colOff>
      <xdr:row>4</xdr:row>
      <xdr:rowOff>143827</xdr:rowOff>
    </xdr:to>
    <xdr:grpSp>
      <xdr:nvGrpSpPr>
        <xdr:cNvPr id="4" name="Grupo 3">
          <a:extLst>
            <a:ext uri="{FF2B5EF4-FFF2-40B4-BE49-F238E27FC236}">
              <a16:creationId xmlns:a16="http://schemas.microsoft.com/office/drawing/2014/main" id="{71503E29-C676-4473-9DE8-ED0BDA90C4A3}"/>
            </a:ext>
          </a:extLst>
        </xdr:cNvPr>
        <xdr:cNvGrpSpPr/>
      </xdr:nvGrpSpPr>
      <xdr:grpSpPr>
        <a:xfrm>
          <a:off x="219075" y="114300"/>
          <a:ext cx="3218127" cy="799994"/>
          <a:chOff x="0" y="0"/>
          <a:chExt cx="3187700" cy="720420"/>
        </a:xfrm>
      </xdr:grpSpPr>
      <xdr:pic>
        <xdr:nvPicPr>
          <xdr:cNvPr id="6" name="Imagen 5">
            <a:extLst>
              <a:ext uri="{FF2B5EF4-FFF2-40B4-BE49-F238E27FC236}">
                <a16:creationId xmlns:a16="http://schemas.microsoft.com/office/drawing/2014/main" id="{ED7DCEC3-7740-AFD9-4392-6D4AD6F0078C}"/>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25000"/>
                    </a14:imgEffect>
                  </a14:imgLayer>
                </a14:imgProps>
              </a:ext>
            </a:extLst>
          </a:blip>
          <a:stretch>
            <a:fillRect/>
          </a:stretch>
        </xdr:blipFill>
        <xdr:spPr>
          <a:xfrm>
            <a:off x="0" y="7315"/>
            <a:ext cx="2058035" cy="713105"/>
          </a:xfrm>
          <a:prstGeom prst="rect">
            <a:avLst/>
          </a:prstGeom>
        </xdr:spPr>
      </xdr:pic>
      <xdr:pic>
        <xdr:nvPicPr>
          <xdr:cNvPr id="7" name="Imagen 6">
            <a:extLst>
              <a:ext uri="{FF2B5EF4-FFF2-40B4-BE49-F238E27FC236}">
                <a16:creationId xmlns:a16="http://schemas.microsoft.com/office/drawing/2014/main" id="{4D3BD510-73C7-BC31-9D5A-604992D3A276}"/>
              </a:ext>
            </a:extLst>
          </xdr:cNvPr>
          <xdr:cNvPicPr>
            <a:picLocks noChangeAspect="1"/>
          </xdr:cNvPicPr>
        </xdr:nvPicPr>
        <xdr:blipFill>
          <a:blip xmlns:r="http://schemas.openxmlformats.org/officeDocument/2006/relationships" r:embed="rId3"/>
          <a:stretch>
            <a:fillRect/>
          </a:stretch>
        </xdr:blipFill>
        <xdr:spPr>
          <a:xfrm>
            <a:off x="2377440" y="0"/>
            <a:ext cx="810260" cy="669925"/>
          </a:xfrm>
          <a:prstGeom prst="rect">
            <a:avLst/>
          </a:prstGeom>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244929</xdr:colOff>
      <xdr:row>0</xdr:row>
      <xdr:rowOff>81642</xdr:rowOff>
    </xdr:from>
    <xdr:to>
      <xdr:col>1</xdr:col>
      <xdr:colOff>2399280</xdr:colOff>
      <xdr:row>4</xdr:row>
      <xdr:rowOff>107087</xdr:rowOff>
    </xdr:to>
    <xdr:grpSp>
      <xdr:nvGrpSpPr>
        <xdr:cNvPr id="2" name="Grupo 1">
          <a:extLst>
            <a:ext uri="{FF2B5EF4-FFF2-40B4-BE49-F238E27FC236}">
              <a16:creationId xmlns:a16="http://schemas.microsoft.com/office/drawing/2014/main" id="{EC4FE52E-5EC4-4122-BB76-3FA5B24C6B1C}"/>
            </a:ext>
          </a:extLst>
        </xdr:cNvPr>
        <xdr:cNvGrpSpPr/>
      </xdr:nvGrpSpPr>
      <xdr:grpSpPr>
        <a:xfrm>
          <a:off x="244929" y="81642"/>
          <a:ext cx="3212684" cy="795912"/>
          <a:chOff x="0" y="0"/>
          <a:chExt cx="3187700" cy="720420"/>
        </a:xfrm>
      </xdr:grpSpPr>
      <xdr:pic>
        <xdr:nvPicPr>
          <xdr:cNvPr id="3" name="Imagen 2">
            <a:extLst>
              <a:ext uri="{FF2B5EF4-FFF2-40B4-BE49-F238E27FC236}">
                <a16:creationId xmlns:a16="http://schemas.microsoft.com/office/drawing/2014/main" id="{D7EDCBEC-69E7-0FAC-330D-4C8B7E75D610}"/>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25000"/>
                    </a14:imgEffect>
                  </a14:imgLayer>
                </a14:imgProps>
              </a:ext>
            </a:extLst>
          </a:blip>
          <a:stretch>
            <a:fillRect/>
          </a:stretch>
        </xdr:blipFill>
        <xdr:spPr>
          <a:xfrm>
            <a:off x="0" y="7315"/>
            <a:ext cx="2058035" cy="713105"/>
          </a:xfrm>
          <a:prstGeom prst="rect">
            <a:avLst/>
          </a:prstGeom>
        </xdr:spPr>
      </xdr:pic>
      <xdr:pic>
        <xdr:nvPicPr>
          <xdr:cNvPr id="4" name="Imagen 3">
            <a:extLst>
              <a:ext uri="{FF2B5EF4-FFF2-40B4-BE49-F238E27FC236}">
                <a16:creationId xmlns:a16="http://schemas.microsoft.com/office/drawing/2014/main" id="{8A09902F-64F5-EA46-8700-C13DBED52445}"/>
              </a:ext>
            </a:extLst>
          </xdr:cNvPr>
          <xdr:cNvPicPr>
            <a:picLocks noChangeAspect="1"/>
          </xdr:cNvPicPr>
        </xdr:nvPicPr>
        <xdr:blipFill>
          <a:blip xmlns:r="http://schemas.openxmlformats.org/officeDocument/2006/relationships" r:embed="rId3"/>
          <a:stretch>
            <a:fillRect/>
          </a:stretch>
        </xdr:blipFill>
        <xdr:spPr>
          <a:xfrm>
            <a:off x="2377440" y="0"/>
            <a:ext cx="810260" cy="669925"/>
          </a:xfrm>
          <a:prstGeom prst="rect">
            <a:avLst/>
          </a:prstGeom>
        </xdr:spPr>
      </xdr:pic>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160020</xdr:colOff>
          <xdr:row>19</xdr:row>
          <xdr:rowOff>297180</xdr:rowOff>
        </xdr:from>
        <xdr:to>
          <xdr:col>19</xdr:col>
          <xdr:colOff>1432560</xdr:colOff>
          <xdr:row>22</xdr:row>
          <xdr:rowOff>106680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6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MX" sz="800" b="0" i="0" u="none" strike="noStrike" baseline="0">
                  <a:solidFill>
                    <a:srgbClr val="000000"/>
                  </a:solidFill>
                  <a:latin typeface="Segoe UI"/>
                  <a:cs typeface="Segoe UI"/>
                </a:rPr>
                <a:t>Con costo de comercialización </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0</xdr:col>
      <xdr:colOff>136070</xdr:colOff>
      <xdr:row>0</xdr:row>
      <xdr:rowOff>95249</xdr:rowOff>
    </xdr:from>
    <xdr:to>
      <xdr:col>1</xdr:col>
      <xdr:colOff>1868600</xdr:colOff>
      <xdr:row>4</xdr:row>
      <xdr:rowOff>120694</xdr:rowOff>
    </xdr:to>
    <xdr:grpSp>
      <xdr:nvGrpSpPr>
        <xdr:cNvPr id="3" name="Grupo 2">
          <a:extLst>
            <a:ext uri="{FF2B5EF4-FFF2-40B4-BE49-F238E27FC236}">
              <a16:creationId xmlns:a16="http://schemas.microsoft.com/office/drawing/2014/main" id="{D08C0B41-CB8A-4085-B0DC-2B69CEE9E347}"/>
            </a:ext>
          </a:extLst>
        </xdr:cNvPr>
        <xdr:cNvGrpSpPr/>
      </xdr:nvGrpSpPr>
      <xdr:grpSpPr>
        <a:xfrm>
          <a:off x="136070" y="95249"/>
          <a:ext cx="3231130" cy="795912"/>
          <a:chOff x="0" y="0"/>
          <a:chExt cx="3187700" cy="720420"/>
        </a:xfrm>
      </xdr:grpSpPr>
      <xdr:pic>
        <xdr:nvPicPr>
          <xdr:cNvPr id="6" name="Imagen 5">
            <a:extLst>
              <a:ext uri="{FF2B5EF4-FFF2-40B4-BE49-F238E27FC236}">
                <a16:creationId xmlns:a16="http://schemas.microsoft.com/office/drawing/2014/main" id="{3F083463-55F3-3E51-E3B3-E7D304B9250A}"/>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25000"/>
                    </a14:imgEffect>
                  </a14:imgLayer>
                </a14:imgProps>
              </a:ext>
            </a:extLst>
          </a:blip>
          <a:stretch>
            <a:fillRect/>
          </a:stretch>
        </xdr:blipFill>
        <xdr:spPr>
          <a:xfrm>
            <a:off x="0" y="7315"/>
            <a:ext cx="2058035" cy="713105"/>
          </a:xfrm>
          <a:prstGeom prst="rect">
            <a:avLst/>
          </a:prstGeom>
        </xdr:spPr>
      </xdr:pic>
      <xdr:pic>
        <xdr:nvPicPr>
          <xdr:cNvPr id="7" name="Imagen 6">
            <a:extLst>
              <a:ext uri="{FF2B5EF4-FFF2-40B4-BE49-F238E27FC236}">
                <a16:creationId xmlns:a16="http://schemas.microsoft.com/office/drawing/2014/main" id="{F3F8FC1C-0EAE-7B20-69CF-9C27796E1068}"/>
              </a:ext>
            </a:extLst>
          </xdr:cNvPr>
          <xdr:cNvPicPr>
            <a:picLocks noChangeAspect="1"/>
          </xdr:cNvPicPr>
        </xdr:nvPicPr>
        <xdr:blipFill>
          <a:blip xmlns:r="http://schemas.openxmlformats.org/officeDocument/2006/relationships" r:embed="rId3"/>
          <a:stretch>
            <a:fillRect/>
          </a:stretch>
        </xdr:blipFill>
        <xdr:spPr>
          <a:xfrm>
            <a:off x="2377440" y="0"/>
            <a:ext cx="810260" cy="669925"/>
          </a:xfrm>
          <a:prstGeom prst="rect">
            <a:avLst/>
          </a:prstGeom>
        </xdr:spPr>
      </xdr:pic>
    </xdr:grp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152400</xdr:colOff>
      <xdr:row>1</xdr:row>
      <xdr:rowOff>23812</xdr:rowOff>
    </xdr:from>
    <xdr:to>
      <xdr:col>16</xdr:col>
      <xdr:colOff>333375</xdr:colOff>
      <xdr:row>10</xdr:row>
      <xdr:rowOff>142875</xdr:rowOff>
    </xdr:to>
    <xdr:graphicFrame macro="">
      <xdr:nvGraphicFramePr>
        <xdr:cNvPr id="2" name="Gráfico 1">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215291</xdr:colOff>
      <xdr:row>11</xdr:row>
      <xdr:rowOff>45668</xdr:rowOff>
    </xdr:from>
    <xdr:to>
      <xdr:col>16</xdr:col>
      <xdr:colOff>396266</xdr:colOff>
      <xdr:row>20</xdr:row>
      <xdr:rowOff>86443</xdr:rowOff>
    </xdr:to>
    <xdr:graphicFrame macro="">
      <xdr:nvGraphicFramePr>
        <xdr:cNvPr id="4" name="Gráfico 3">
          <a:extLst>
            <a:ext uri="{FF2B5EF4-FFF2-40B4-BE49-F238E27FC236}">
              <a16:creationId xmlns:a16="http://schemas.microsoft.com/office/drawing/2014/main" id="{00000000-0008-0000-0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oneCellAnchor>
    <xdr:from>
      <xdr:col>0</xdr:col>
      <xdr:colOff>487680</xdr:colOff>
      <xdr:row>0</xdr:row>
      <xdr:rowOff>144780</xdr:rowOff>
    </xdr:from>
    <xdr:ext cx="1760220" cy="982980"/>
    <xdr:pic>
      <xdr:nvPicPr>
        <xdr:cNvPr id="2" name="Imagen 1" descr="CRE_logo">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7680" y="144780"/>
          <a:ext cx="1760220" cy="982980"/>
        </a:xfrm>
        <a:prstGeom prst="rect">
          <a:avLst/>
        </a:prstGeom>
        <a:noFill/>
        <a:ln>
          <a:noFill/>
        </a:ln>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6.bin"/><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6F7271"/>
  </sheetPr>
  <dimension ref="A1:XFC37"/>
  <sheetViews>
    <sheetView showGridLines="0" zoomScale="90" zoomScaleNormal="90" workbookViewId="0">
      <selection activeCell="H1" sqref="H1"/>
    </sheetView>
  </sheetViews>
  <sheetFormatPr baseColWidth="10" defaultColWidth="0" defaultRowHeight="15.6" zeroHeight="1" x14ac:dyDescent="0.35"/>
  <cols>
    <col min="1" max="1" width="14.5546875" style="145" customWidth="1"/>
    <col min="2" max="4" width="20.6640625" style="145" customWidth="1"/>
    <col min="5" max="5" width="24.44140625" style="145" customWidth="1"/>
    <col min="6" max="8" width="40.33203125" style="145" customWidth="1"/>
    <col min="9" max="9" width="31.33203125" style="145" customWidth="1"/>
    <col min="10" max="10" width="4.44140625" style="145" customWidth="1"/>
    <col min="11" max="16383" width="11.44140625" style="145" hidden="1"/>
    <col min="16384" max="16384" width="6.44140625" style="145" hidden="1"/>
  </cols>
  <sheetData>
    <row r="1" spans="1:9" s="131" customFormat="1" ht="18" customHeight="1" x14ac:dyDescent="0.3">
      <c r="B1" s="338"/>
      <c r="C1" s="132"/>
      <c r="D1" s="132"/>
      <c r="E1" s="132"/>
      <c r="F1" s="132"/>
      <c r="G1" s="132"/>
      <c r="H1" s="132"/>
      <c r="I1" s="132"/>
    </row>
    <row r="2" spans="1:9" s="131" customFormat="1" ht="22.35" customHeight="1" x14ac:dyDescent="0.3">
      <c r="B2" s="338"/>
      <c r="C2" s="132"/>
      <c r="D2" s="133" t="s">
        <v>0</v>
      </c>
    </row>
    <row r="3" spans="1:9" s="131" customFormat="1" ht="22.35" customHeight="1" x14ac:dyDescent="0.3">
      <c r="B3" s="338"/>
      <c r="C3" s="132"/>
      <c r="D3" s="134" t="s">
        <v>1</v>
      </c>
      <c r="H3" s="132"/>
      <c r="I3" s="132"/>
    </row>
    <row r="4" spans="1:9" s="131" customFormat="1" ht="6.6" customHeight="1" x14ac:dyDescent="0.3">
      <c r="B4" s="338"/>
      <c r="C4" s="132"/>
      <c r="D4" s="132"/>
      <c r="H4" s="132"/>
      <c r="I4" s="132"/>
    </row>
    <row r="5" spans="1:9" s="131" customFormat="1" ht="18" customHeight="1" x14ac:dyDescent="0.35">
      <c r="A5" s="135"/>
      <c r="B5" s="339"/>
      <c r="C5" s="132"/>
      <c r="D5" s="137" t="s">
        <v>239</v>
      </c>
      <c r="E5" s="138"/>
      <c r="F5" s="138"/>
      <c r="G5" s="138"/>
      <c r="H5" s="138"/>
      <c r="I5" s="138"/>
    </row>
    <row r="6" spans="1:9" s="131" customFormat="1" ht="90" customHeight="1" x14ac:dyDescent="0.35">
      <c r="A6" s="139"/>
      <c r="B6" s="340" t="s">
        <v>260</v>
      </c>
      <c r="C6" s="340"/>
      <c r="D6" s="340"/>
      <c r="E6" s="340"/>
      <c r="F6" s="340"/>
      <c r="G6" s="340"/>
      <c r="H6" s="340"/>
      <c r="I6" s="340"/>
    </row>
    <row r="7" spans="1:9" x14ac:dyDescent="0.35">
      <c r="A7" s="140"/>
      <c r="B7" s="141" t="s">
        <v>157</v>
      </c>
      <c r="C7" s="142"/>
      <c r="D7" s="143"/>
      <c r="E7" s="141"/>
      <c r="F7" s="144"/>
      <c r="G7" s="143"/>
      <c r="H7" s="143"/>
      <c r="I7" s="143"/>
    </row>
    <row r="8" spans="1:9" ht="10.199999999999999" customHeight="1" x14ac:dyDescent="0.35">
      <c r="A8" s="140"/>
      <c r="B8" s="146"/>
      <c r="C8" s="146"/>
      <c r="D8" s="146"/>
      <c r="E8" s="140"/>
    </row>
    <row r="9" spans="1:9" ht="19.5" customHeight="1" x14ac:dyDescent="0.35">
      <c r="A9" s="140"/>
      <c r="B9" s="147" t="s">
        <v>158</v>
      </c>
      <c r="C9" s="142"/>
      <c r="D9" s="142"/>
      <c r="E9" s="148"/>
      <c r="F9" s="143"/>
      <c r="G9" s="143"/>
      <c r="H9" s="143"/>
      <c r="I9" s="143"/>
    </row>
    <row r="10" spans="1:9" x14ac:dyDescent="0.35">
      <c r="B10" s="149" t="s">
        <v>160</v>
      </c>
      <c r="D10" s="150"/>
      <c r="E10" s="150" t="s">
        <v>240</v>
      </c>
    </row>
    <row r="11" spans="1:9" x14ac:dyDescent="0.35">
      <c r="B11" s="333" t="s">
        <v>161</v>
      </c>
      <c r="D11" s="150"/>
      <c r="E11" s="150" t="s">
        <v>169</v>
      </c>
    </row>
    <row r="12" spans="1:9" x14ac:dyDescent="0.35">
      <c r="A12" s="140"/>
      <c r="B12" s="334" t="s">
        <v>181</v>
      </c>
      <c r="C12" s="146"/>
      <c r="D12" s="146"/>
      <c r="E12" s="150" t="s">
        <v>182</v>
      </c>
    </row>
    <row r="13" spans="1:9" x14ac:dyDescent="0.35">
      <c r="A13" s="140"/>
      <c r="B13" s="333" t="s">
        <v>196</v>
      </c>
      <c r="C13" s="151"/>
      <c r="D13" s="150"/>
      <c r="E13" s="150" t="s">
        <v>198</v>
      </c>
    </row>
    <row r="14" spans="1:9" x14ac:dyDescent="0.35">
      <c r="A14" s="140"/>
      <c r="B14" s="146"/>
      <c r="C14" s="146"/>
      <c r="D14" s="146"/>
      <c r="E14" s="146"/>
    </row>
    <row r="15" spans="1:9" ht="19.5" customHeight="1" x14ac:dyDescent="0.35">
      <c r="A15" s="140"/>
      <c r="B15" s="147" t="s">
        <v>159</v>
      </c>
      <c r="C15" s="142"/>
      <c r="D15" s="142"/>
      <c r="E15" s="148"/>
      <c r="F15" s="143"/>
      <c r="G15" s="143"/>
      <c r="H15" s="143"/>
      <c r="I15" s="143"/>
    </row>
    <row r="16" spans="1:9" x14ac:dyDescent="0.35">
      <c r="B16" s="149" t="s">
        <v>233</v>
      </c>
      <c r="D16" s="150"/>
      <c r="E16" s="150" t="s">
        <v>241</v>
      </c>
    </row>
    <row r="17" spans="2:5" x14ac:dyDescent="0.35">
      <c r="B17" s="149" t="s">
        <v>234</v>
      </c>
      <c r="C17" s="151"/>
      <c r="D17" s="151"/>
      <c r="E17" s="150" t="s">
        <v>242</v>
      </c>
    </row>
    <row r="18" spans="2:5" x14ac:dyDescent="0.35">
      <c r="B18" s="151"/>
    </row>
    <row r="19" spans="2:5" x14ac:dyDescent="0.35"/>
    <row r="20" spans="2:5" x14ac:dyDescent="0.35"/>
    <row r="21" spans="2:5" x14ac:dyDescent="0.35"/>
    <row r="22" spans="2:5" x14ac:dyDescent="0.35"/>
    <row r="23" spans="2:5" x14ac:dyDescent="0.35"/>
    <row r="24" spans="2:5" x14ac:dyDescent="0.35"/>
    <row r="25" spans="2:5" x14ac:dyDescent="0.35"/>
    <row r="26" spans="2:5" x14ac:dyDescent="0.35"/>
    <row r="27" spans="2:5" x14ac:dyDescent="0.35"/>
    <row r="28" spans="2:5" x14ac:dyDescent="0.35"/>
    <row r="29" spans="2:5" x14ac:dyDescent="0.35"/>
    <row r="30" spans="2:5" x14ac:dyDescent="0.35"/>
    <row r="31" spans="2:5" x14ac:dyDescent="0.35"/>
    <row r="32" spans="2:5" x14ac:dyDescent="0.35"/>
    <row r="33" s="145" customFormat="1" x14ac:dyDescent="0.35"/>
    <row r="34" s="145" customFormat="1" x14ac:dyDescent="0.35"/>
    <row r="35" s="145" customFormat="1" x14ac:dyDescent="0.35"/>
    <row r="36" s="145" customFormat="1" x14ac:dyDescent="0.35"/>
    <row r="37" s="145" customFormat="1" hidden="1" x14ac:dyDescent="0.35"/>
  </sheetData>
  <sheetProtection algorithmName="SHA-512" hashValue="/Srww18e00nCEfEEM4hIL3wDqNku9kkssP1FGgS+LyDmT+nnDC+BcawzIwt+o9K04pCMHksRJuWYWjzFwRUCRA==" saltValue="MaNCShlryU89K6TOwhUwWA==" spinCount="100000" sheet="1" objects="1" scenarios="1"/>
  <mergeCells count="2">
    <mergeCell ref="B1:B5"/>
    <mergeCell ref="B6:I6"/>
  </mergeCells>
  <hyperlinks>
    <hyperlink ref="B10" location="'1. IR'!A1" display="1. IR" xr:uid="{00000000-0004-0000-0000-000000000000}"/>
    <hyperlink ref="B13" location="'1.2 Ajuste inflación'!A1" display="1.2 Ajuste inflación" xr:uid="{00000000-0004-0000-0000-000001000000}"/>
    <hyperlink ref="B16" location="'2. Usuarios'!A1" display="2. Usuarios" xr:uid="{00000000-0004-0000-0000-000002000000}"/>
    <hyperlink ref="B11" location="'1.1 Rentabilidad'!A1" display="1.1 Rentabilidad" xr:uid="{584B735E-252A-49F9-88C0-9D5FE5EFE6CE}"/>
    <hyperlink ref="B12" location="'1.1.1 TR'!A1" display="1.1.1 TR" xr:uid="{F2A4D4EA-79EE-4B13-A311-8B8920E79A62}"/>
    <hyperlink ref="B17" location="'3. TOSSB'!A1" display="3. TOSSB" xr:uid="{00000000-0004-0000-0000-000004000000}"/>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rgb="FF6F7271"/>
  </sheetPr>
  <dimension ref="A1:AC66"/>
  <sheetViews>
    <sheetView showGridLines="0" topLeftCell="G1" zoomScale="90" zoomScaleNormal="90" workbookViewId="0">
      <selection activeCell="L1" sqref="L1"/>
    </sheetView>
  </sheetViews>
  <sheetFormatPr baseColWidth="10" defaultColWidth="0" defaultRowHeight="15.6" zeroHeight="1" x14ac:dyDescent="0.35"/>
  <cols>
    <col min="1" max="1" width="15.44140625" style="151" customWidth="1"/>
    <col min="2" max="2" width="41" style="151" customWidth="1"/>
    <col min="3" max="3" width="32.88671875" style="151" customWidth="1"/>
    <col min="4" max="4" width="24.109375" style="151" customWidth="1"/>
    <col min="5" max="11" width="28" style="151" customWidth="1"/>
    <col min="12" max="12" width="21.109375" style="151" customWidth="1"/>
    <col min="13" max="13" width="18.33203125" style="151" bestFit="1" customWidth="1"/>
    <col min="14" max="14" width="27.6640625" style="151" customWidth="1"/>
    <col min="15" max="15" width="19.5546875" style="151" customWidth="1"/>
    <col min="16" max="16" width="20.88671875" style="151" customWidth="1"/>
    <col min="17" max="17" width="25.88671875" style="151" customWidth="1"/>
    <col min="18" max="18" width="5.6640625" style="151" customWidth="1"/>
    <col min="19" max="19" width="20.6640625" style="151" hidden="1" customWidth="1"/>
    <col min="20" max="20" width="20.44140625" style="151" hidden="1" customWidth="1"/>
    <col min="21" max="21" width="27.44140625" style="151" hidden="1" customWidth="1"/>
    <col min="22" max="22" width="21.44140625" style="151" hidden="1" customWidth="1"/>
    <col min="23" max="23" width="23" style="151" hidden="1" customWidth="1"/>
    <col min="24" max="24" width="17.44140625" style="151" hidden="1" customWidth="1"/>
    <col min="25" max="25" width="22.109375" style="151" hidden="1" customWidth="1"/>
    <col min="26" max="26" width="17.44140625" style="145" hidden="1" customWidth="1"/>
    <col min="27" max="27" width="20.33203125" style="145" hidden="1" customWidth="1"/>
    <col min="28" max="29" width="0" style="145" hidden="1" customWidth="1"/>
    <col min="30" max="16384" width="11.5546875" style="145" hidden="1"/>
  </cols>
  <sheetData>
    <row r="1" spans="1:27" s="131" customFormat="1" ht="18" customHeight="1" x14ac:dyDescent="0.3">
      <c r="B1" s="338"/>
      <c r="C1" s="132"/>
      <c r="D1" s="132"/>
      <c r="E1" s="132"/>
      <c r="F1" s="132"/>
      <c r="G1" s="132"/>
      <c r="H1" s="132"/>
      <c r="I1" s="132"/>
      <c r="J1" s="132"/>
      <c r="K1" s="132"/>
      <c r="L1" s="132"/>
      <c r="M1" s="132"/>
      <c r="N1" s="132"/>
    </row>
    <row r="2" spans="1:27" s="131" customFormat="1" ht="18" customHeight="1" x14ac:dyDescent="0.3">
      <c r="B2" s="338"/>
      <c r="C2" s="133" t="s">
        <v>0</v>
      </c>
      <c r="D2" s="133"/>
    </row>
    <row r="3" spans="1:27" s="131" customFormat="1" ht="18" customHeight="1" x14ac:dyDescent="0.3">
      <c r="B3" s="338"/>
      <c r="C3" s="134" t="s">
        <v>1</v>
      </c>
      <c r="D3" s="134"/>
      <c r="J3" s="132"/>
      <c r="K3" s="132"/>
      <c r="L3" s="132"/>
      <c r="M3" s="132"/>
      <c r="N3" s="132"/>
    </row>
    <row r="4" spans="1:27" s="131" customFormat="1" ht="6.9" customHeight="1" x14ac:dyDescent="0.3">
      <c r="B4" s="338"/>
      <c r="C4" s="132"/>
      <c r="D4" s="132"/>
      <c r="J4" s="132"/>
      <c r="K4" s="132"/>
      <c r="L4" s="132"/>
      <c r="M4" s="132"/>
      <c r="N4" s="132"/>
    </row>
    <row r="5" spans="1:27" s="131" customFormat="1" ht="18" customHeight="1" x14ac:dyDescent="0.35">
      <c r="A5" s="135"/>
      <c r="B5" s="339"/>
      <c r="C5" s="137" t="s">
        <v>243</v>
      </c>
      <c r="D5" s="137"/>
      <c r="E5" s="136"/>
      <c r="F5" s="136"/>
      <c r="G5" s="136"/>
      <c r="H5" s="136"/>
      <c r="I5" s="136"/>
      <c r="J5" s="136"/>
      <c r="K5" s="152"/>
      <c r="L5" s="152"/>
      <c r="M5" s="152"/>
      <c r="N5" s="152"/>
      <c r="O5" s="152"/>
      <c r="P5" s="152"/>
      <c r="Q5" s="153" t="s">
        <v>152</v>
      </c>
    </row>
    <row r="6" spans="1:27" x14ac:dyDescent="0.35">
      <c r="R6" s="131"/>
      <c r="S6" s="131"/>
      <c r="T6" s="131"/>
    </row>
    <row r="7" spans="1:27" s="140" customFormat="1" ht="18" customHeight="1" x14ac:dyDescent="0.35">
      <c r="A7" s="154"/>
      <c r="B7" s="155" t="s">
        <v>244</v>
      </c>
      <c r="C7" s="156"/>
      <c r="D7" s="156"/>
      <c r="E7" s="156"/>
      <c r="F7" s="156"/>
      <c r="G7" s="156"/>
      <c r="H7" s="156"/>
      <c r="I7" s="156"/>
      <c r="J7" s="156"/>
      <c r="K7" s="156"/>
      <c r="L7" s="156"/>
      <c r="M7" s="156"/>
      <c r="N7" s="156"/>
      <c r="O7" s="156"/>
      <c r="P7" s="156"/>
      <c r="Q7" s="156"/>
      <c r="R7" s="131"/>
      <c r="S7" s="131"/>
      <c r="T7" s="131"/>
    </row>
    <row r="8" spans="1:27" x14ac:dyDescent="0.35">
      <c r="R8" s="131"/>
      <c r="S8" s="131"/>
      <c r="T8" s="131"/>
      <c r="Y8" s="157"/>
      <c r="Z8" s="157"/>
      <c r="AA8" s="157"/>
    </row>
    <row r="9" spans="1:27" ht="21.75" customHeight="1" x14ac:dyDescent="0.35">
      <c r="B9" s="343" t="s">
        <v>2</v>
      </c>
      <c r="C9" s="343" t="s">
        <v>154</v>
      </c>
      <c r="D9" s="343"/>
      <c r="E9" s="343"/>
      <c r="F9" s="343"/>
      <c r="G9" s="343"/>
      <c r="H9" s="343" t="s">
        <v>153</v>
      </c>
      <c r="I9" s="343"/>
      <c r="J9" s="343"/>
      <c r="K9" s="343" t="s">
        <v>162</v>
      </c>
      <c r="L9" s="343" t="s">
        <v>245</v>
      </c>
      <c r="R9" s="131"/>
      <c r="S9" s="131"/>
      <c r="T9" s="131"/>
      <c r="Y9" s="157"/>
      <c r="Z9" s="157"/>
      <c r="AA9" s="157"/>
    </row>
    <row r="10" spans="1:27" ht="45" x14ac:dyDescent="0.35">
      <c r="B10" s="343"/>
      <c r="C10" s="158" t="s">
        <v>155</v>
      </c>
      <c r="D10" s="158" t="s">
        <v>163</v>
      </c>
      <c r="E10" s="158" t="s">
        <v>164</v>
      </c>
      <c r="F10" s="158" t="s">
        <v>165</v>
      </c>
      <c r="G10" s="158" t="s">
        <v>156</v>
      </c>
      <c r="H10" s="158" t="s">
        <v>77</v>
      </c>
      <c r="I10" s="158" t="s">
        <v>76</v>
      </c>
      <c r="J10" s="158" t="s">
        <v>151</v>
      </c>
      <c r="K10" s="343"/>
      <c r="L10" s="343"/>
      <c r="R10" s="131"/>
      <c r="S10" s="131"/>
      <c r="T10" s="131"/>
      <c r="Y10" s="157"/>
      <c r="Z10" s="157"/>
      <c r="AA10" s="157"/>
    </row>
    <row r="11" spans="1:27" x14ac:dyDescent="0.35">
      <c r="A11" s="162"/>
      <c r="B11" s="159" t="s">
        <v>3</v>
      </c>
      <c r="C11" s="160">
        <v>840404883.94562924</v>
      </c>
      <c r="D11" s="160">
        <v>0</v>
      </c>
      <c r="E11" s="160">
        <v>203904604.31228247</v>
      </c>
      <c r="F11" s="161">
        <v>662806637.99759734</v>
      </c>
      <c r="G11" s="324">
        <v>863824.75749999995</v>
      </c>
      <c r="H11" s="160">
        <v>491635957.62692469</v>
      </c>
      <c r="I11" s="160">
        <v>15853861.577124158</v>
      </c>
      <c r="J11" s="160">
        <v>290548364.75166839</v>
      </c>
      <c r="K11" s="160">
        <v>239807289.6678015</v>
      </c>
      <c r="L11" s="324">
        <v>2266210845.3009248</v>
      </c>
      <c r="M11" s="162"/>
      <c r="N11" s="325"/>
      <c r="O11" s="308"/>
      <c r="P11" s="145"/>
      <c r="R11" s="131"/>
      <c r="S11" s="131"/>
      <c r="T11" s="131"/>
      <c r="Y11" s="157"/>
      <c r="Z11" s="157"/>
      <c r="AA11" s="157"/>
    </row>
    <row r="12" spans="1:27" x14ac:dyDescent="0.35">
      <c r="A12" s="162"/>
      <c r="B12" s="159" t="s">
        <v>4</v>
      </c>
      <c r="C12" s="160">
        <v>1052491092.2752457</v>
      </c>
      <c r="D12" s="160">
        <v>0</v>
      </c>
      <c r="E12" s="160">
        <v>306326286.45386136</v>
      </c>
      <c r="F12" s="161">
        <v>296784025.73078299</v>
      </c>
      <c r="G12" s="324">
        <v>353083.15749999997</v>
      </c>
      <c r="H12" s="160">
        <v>738585662.12853336</v>
      </c>
      <c r="I12" s="160">
        <v>17506677.385317259</v>
      </c>
      <c r="J12" s="160">
        <v>436491377.47430146</v>
      </c>
      <c r="K12" s="160">
        <v>297652699.57784253</v>
      </c>
      <c r="L12" s="324">
        <v>2550885505.027699</v>
      </c>
      <c r="M12" s="162"/>
      <c r="N12" s="325"/>
      <c r="O12" s="308"/>
      <c r="P12" s="145"/>
      <c r="R12" s="131"/>
      <c r="S12" s="131"/>
      <c r="T12" s="131"/>
      <c r="Y12" s="157"/>
      <c r="Z12" s="157"/>
      <c r="AA12" s="157"/>
    </row>
    <row r="13" spans="1:27" x14ac:dyDescent="0.35">
      <c r="A13" s="162"/>
      <c r="B13" s="159" t="s">
        <v>5</v>
      </c>
      <c r="C13" s="160">
        <v>540527503.07189393</v>
      </c>
      <c r="D13" s="160">
        <v>0</v>
      </c>
      <c r="E13" s="160">
        <v>102852673.55199845</v>
      </c>
      <c r="F13" s="161">
        <v>38126121.303470261</v>
      </c>
      <c r="G13" s="324">
        <v>137112.0275</v>
      </c>
      <c r="H13" s="160">
        <v>247988871.20167059</v>
      </c>
      <c r="I13" s="160">
        <v>9253282.6959536523</v>
      </c>
      <c r="J13" s="160">
        <v>146557142.3051492</v>
      </c>
      <c r="K13" s="160">
        <v>235686078.00363547</v>
      </c>
      <c r="L13" s="324">
        <v>849756628.15400076</v>
      </c>
      <c r="M13" s="162"/>
      <c r="N13" s="325"/>
      <c r="O13" s="308"/>
      <c r="P13" s="145"/>
      <c r="R13" s="131"/>
      <c r="S13" s="131"/>
      <c r="T13" s="131"/>
      <c r="Y13" s="157"/>
      <c r="Z13" s="157"/>
      <c r="AA13" s="157"/>
    </row>
    <row r="14" spans="1:27" x14ac:dyDescent="0.35">
      <c r="A14" s="162"/>
      <c r="B14" s="159" t="s">
        <v>6</v>
      </c>
      <c r="C14" s="160">
        <v>859593255.06809688</v>
      </c>
      <c r="D14" s="160">
        <v>0</v>
      </c>
      <c r="E14" s="160">
        <v>151190981.08479336</v>
      </c>
      <c r="F14" s="161">
        <v>67111130.064623401</v>
      </c>
      <c r="G14" s="324">
        <v>257206.7175</v>
      </c>
      <c r="H14" s="160">
        <v>364537735.7753917</v>
      </c>
      <c r="I14" s="160">
        <v>17421030.410215475</v>
      </c>
      <c r="J14" s="160">
        <v>215435509.49987572</v>
      </c>
      <c r="K14" s="160">
        <v>240348927.5855723</v>
      </c>
      <c r="L14" s="324">
        <v>1435197921.0349243</v>
      </c>
      <c r="M14" s="162"/>
      <c r="N14" s="325"/>
      <c r="O14" s="308"/>
      <c r="P14" s="145"/>
      <c r="R14" s="131"/>
      <c r="S14" s="131"/>
      <c r="T14" s="131"/>
      <c r="Y14" s="157"/>
      <c r="Z14" s="157"/>
      <c r="AA14" s="157"/>
    </row>
    <row r="15" spans="1:27" x14ac:dyDescent="0.35">
      <c r="A15" s="162"/>
      <c r="B15" s="159" t="s">
        <v>7</v>
      </c>
      <c r="C15" s="160">
        <v>649002325.13083673</v>
      </c>
      <c r="D15" s="160">
        <v>0</v>
      </c>
      <c r="E15" s="160">
        <v>116484026.53873481</v>
      </c>
      <c r="F15" s="161">
        <v>238042945.06652188</v>
      </c>
      <c r="G15" s="324">
        <v>296007.25750000001</v>
      </c>
      <c r="H15" s="160">
        <v>280855531.08896321</v>
      </c>
      <c r="I15" s="160">
        <v>16759809.986445716</v>
      </c>
      <c r="J15" s="160">
        <v>165980770.98193651</v>
      </c>
      <c r="K15" s="160">
        <v>264951829.30431047</v>
      </c>
      <c r="L15" s="324">
        <v>1202469586.7466283</v>
      </c>
      <c r="M15" s="162"/>
      <c r="N15" s="325"/>
      <c r="O15" s="308"/>
      <c r="P15" s="145"/>
      <c r="R15" s="131"/>
      <c r="S15" s="131"/>
      <c r="T15" s="131"/>
      <c r="Y15" s="157"/>
      <c r="Z15" s="157"/>
      <c r="AA15" s="157"/>
    </row>
    <row r="16" spans="1:27" x14ac:dyDescent="0.35">
      <c r="A16" s="162"/>
      <c r="B16" s="159" t="s">
        <v>8</v>
      </c>
      <c r="C16" s="160">
        <v>574990546.39298987</v>
      </c>
      <c r="D16" s="160">
        <v>0</v>
      </c>
      <c r="E16" s="160">
        <v>130607044.77620837</v>
      </c>
      <c r="F16" s="161">
        <v>9062177.6573799103</v>
      </c>
      <c r="G16" s="324">
        <v>182649.6875</v>
      </c>
      <c r="H16" s="160">
        <v>314907648.83873677</v>
      </c>
      <c r="I16" s="160">
        <v>8549869.153624909</v>
      </c>
      <c r="J16" s="160">
        <v>186104984.79307485</v>
      </c>
      <c r="K16" s="160">
        <v>208740476.9405596</v>
      </c>
      <c r="L16" s="324">
        <v>1015664444.3589551</v>
      </c>
      <c r="M16" s="162"/>
      <c r="N16" s="325"/>
      <c r="O16" s="308"/>
      <c r="P16" s="145"/>
      <c r="R16" s="131"/>
      <c r="S16" s="131"/>
      <c r="T16" s="131"/>
      <c r="Y16" s="157"/>
      <c r="Z16" s="157"/>
      <c r="AA16" s="157"/>
    </row>
    <row r="17" spans="1:27" x14ac:dyDescent="0.35">
      <c r="A17" s="162"/>
      <c r="B17" s="159" t="s">
        <v>9</v>
      </c>
      <c r="C17" s="160">
        <v>926279555.37077749</v>
      </c>
      <c r="D17" s="160">
        <v>0</v>
      </c>
      <c r="E17" s="160">
        <v>402849880.34223896</v>
      </c>
      <c r="F17" s="161">
        <v>412132134.07015997</v>
      </c>
      <c r="G17" s="324">
        <v>209350.98749999999</v>
      </c>
      <c r="H17" s="160">
        <v>971314440.74025989</v>
      </c>
      <c r="I17" s="160">
        <v>20013752.700848844</v>
      </c>
      <c r="J17" s="160">
        <v>574030068.46565998</v>
      </c>
      <c r="K17" s="160">
        <v>224781287.51352051</v>
      </c>
      <c r="L17" s="324">
        <v>3082047895.1639247</v>
      </c>
      <c r="M17" s="162"/>
      <c r="N17" s="325"/>
      <c r="O17" s="308"/>
      <c r="P17" s="145"/>
      <c r="R17" s="131"/>
      <c r="S17" s="131"/>
      <c r="T17" s="131"/>
      <c r="Y17" s="157"/>
      <c r="Z17" s="157"/>
      <c r="AA17" s="157"/>
    </row>
    <row r="18" spans="1:27" x14ac:dyDescent="0.35">
      <c r="A18" s="162"/>
      <c r="B18" s="159" t="s">
        <v>10</v>
      </c>
      <c r="C18" s="160">
        <v>950336149.37543952</v>
      </c>
      <c r="D18" s="160">
        <v>0</v>
      </c>
      <c r="E18" s="160">
        <v>224111847.82748854</v>
      </c>
      <c r="F18" s="161">
        <v>35244046.40901497</v>
      </c>
      <c r="G18" s="324">
        <v>143045.2475</v>
      </c>
      <c r="H18" s="160">
        <v>540357797.67612636</v>
      </c>
      <c r="I18" s="160">
        <v>12909933.296362165</v>
      </c>
      <c r="J18" s="160">
        <v>319342131.22537732</v>
      </c>
      <c r="K18" s="160">
        <v>251938547.07976562</v>
      </c>
      <c r="L18" s="324">
        <v>1830506403.9775431</v>
      </c>
      <c r="M18" s="162"/>
      <c r="N18" s="325"/>
      <c r="O18" s="308"/>
      <c r="P18" s="145"/>
      <c r="R18" s="131"/>
      <c r="S18" s="131"/>
      <c r="T18" s="131"/>
      <c r="Y18" s="157"/>
      <c r="Z18" s="157"/>
      <c r="AA18" s="157"/>
    </row>
    <row r="19" spans="1:27" x14ac:dyDescent="0.35">
      <c r="A19" s="162"/>
      <c r="B19" s="159" t="s">
        <v>11</v>
      </c>
      <c r="C19" s="160">
        <v>833005499.46549988</v>
      </c>
      <c r="D19" s="160">
        <v>0</v>
      </c>
      <c r="E19" s="160">
        <v>207383327.19462001</v>
      </c>
      <c r="F19" s="161">
        <v>936301069.53409779</v>
      </c>
      <c r="G19" s="324">
        <v>153643.6875</v>
      </c>
      <c r="H19" s="160">
        <v>500023533.08822918</v>
      </c>
      <c r="I19" s="160">
        <v>14898015.282729246</v>
      </c>
      <c r="J19" s="160">
        <v>295505277.07003582</v>
      </c>
      <c r="K19" s="160">
        <v>252519925.17758933</v>
      </c>
      <c r="L19" s="324">
        <v>2534750440.1451225</v>
      </c>
      <c r="M19" s="162"/>
      <c r="N19" s="325"/>
      <c r="O19" s="308"/>
      <c r="P19" s="145"/>
      <c r="R19" s="131"/>
      <c r="S19" s="131"/>
      <c r="T19" s="131"/>
      <c r="Y19" s="157"/>
      <c r="Z19" s="157"/>
      <c r="AA19" s="157"/>
    </row>
    <row r="20" spans="1:27" x14ac:dyDescent="0.35">
      <c r="A20" s="162"/>
      <c r="B20" s="159" t="s">
        <v>12</v>
      </c>
      <c r="C20" s="160">
        <v>865153206.89092755</v>
      </c>
      <c r="D20" s="160">
        <v>0</v>
      </c>
      <c r="E20" s="160">
        <v>209752351.59382248</v>
      </c>
      <c r="F20" s="161">
        <v>975499402.48457754</v>
      </c>
      <c r="G20" s="324">
        <v>485363.59750000003</v>
      </c>
      <c r="H20" s="160">
        <v>505735506.01337069</v>
      </c>
      <c r="I20" s="160">
        <v>8284559.5559728974</v>
      </c>
      <c r="J20" s="160">
        <v>298880954.47352844</v>
      </c>
      <c r="K20" s="160">
        <v>259136039.47692186</v>
      </c>
      <c r="L20" s="324">
        <v>2604655305.1327777</v>
      </c>
      <c r="M20" s="162"/>
      <c r="N20" s="325"/>
      <c r="O20" s="308"/>
      <c r="P20" s="145"/>
      <c r="R20" s="131"/>
      <c r="S20" s="131"/>
      <c r="T20" s="131"/>
      <c r="Y20" s="157"/>
      <c r="Z20" s="157"/>
      <c r="AA20" s="157"/>
    </row>
    <row r="21" spans="1:27" x14ac:dyDescent="0.35">
      <c r="A21" s="162"/>
      <c r="B21" s="159" t="s">
        <v>13</v>
      </c>
      <c r="C21" s="160">
        <v>872246178.95455086</v>
      </c>
      <c r="D21" s="160">
        <v>0</v>
      </c>
      <c r="E21" s="160">
        <v>141402579.9522804</v>
      </c>
      <c r="F21" s="161">
        <v>688436371.84777153</v>
      </c>
      <c r="G21" s="324">
        <v>213395.16749999998</v>
      </c>
      <c r="H21" s="160">
        <v>340936846.62112164</v>
      </c>
      <c r="I21" s="160">
        <v>13630837.596690781</v>
      </c>
      <c r="J21" s="160">
        <v>201487791.388374</v>
      </c>
      <c r="K21" s="160">
        <v>215764336.79737961</v>
      </c>
      <c r="L21" s="324">
        <v>2042589664.7309098</v>
      </c>
      <c r="M21" s="162"/>
      <c r="N21" s="325"/>
      <c r="O21" s="308"/>
      <c r="P21" s="145"/>
      <c r="R21" s="131"/>
      <c r="S21" s="131"/>
      <c r="T21" s="131"/>
      <c r="Y21" s="157"/>
      <c r="Z21" s="157"/>
      <c r="AA21" s="157"/>
    </row>
    <row r="22" spans="1:27" x14ac:dyDescent="0.35">
      <c r="A22" s="162"/>
      <c r="B22" s="159" t="s">
        <v>14</v>
      </c>
      <c r="C22" s="160">
        <v>560041218.21692431</v>
      </c>
      <c r="D22" s="160">
        <v>0</v>
      </c>
      <c r="E22" s="160">
        <v>178388250.19112253</v>
      </c>
      <c r="F22" s="161">
        <v>98415450.197172463</v>
      </c>
      <c r="G22" s="324">
        <v>102170.2175</v>
      </c>
      <c r="H22" s="160">
        <v>430113280.21699357</v>
      </c>
      <c r="I22" s="160">
        <v>13235261.575150717</v>
      </c>
      <c r="J22" s="160">
        <v>254189524.3550421</v>
      </c>
      <c r="K22" s="160">
        <v>219523115.36080402</v>
      </c>
      <c r="L22" s="324">
        <v>1314962039.6091018</v>
      </c>
      <c r="M22" s="162"/>
      <c r="N22" s="325"/>
      <c r="O22" s="308"/>
      <c r="P22" s="145"/>
      <c r="R22" s="131"/>
      <c r="S22" s="131"/>
      <c r="T22" s="131"/>
      <c r="Y22" s="157"/>
      <c r="Z22" s="157"/>
      <c r="AA22" s="157"/>
    </row>
    <row r="23" spans="1:27" x14ac:dyDescent="0.35">
      <c r="A23" s="162"/>
      <c r="B23" s="159" t="s">
        <v>15</v>
      </c>
      <c r="C23" s="160">
        <v>987387141.32749641</v>
      </c>
      <c r="D23" s="160">
        <v>0</v>
      </c>
      <c r="E23" s="160">
        <v>130585602.71171206</v>
      </c>
      <c r="F23" s="161">
        <v>723627576.8514719</v>
      </c>
      <c r="G23" s="324">
        <v>662773.70750000002</v>
      </c>
      <c r="H23" s="160">
        <v>314855949.71233553</v>
      </c>
      <c r="I23" s="160">
        <v>12602412.830455784</v>
      </c>
      <c r="J23" s="160">
        <v>186074431.50175849</v>
      </c>
      <c r="K23" s="160">
        <v>233738603.18916112</v>
      </c>
      <c r="L23" s="324">
        <v>2122057285.4535692</v>
      </c>
      <c r="M23" s="162"/>
      <c r="N23" s="325"/>
      <c r="O23" s="308"/>
      <c r="P23" s="145"/>
      <c r="R23" s="131"/>
      <c r="S23" s="131"/>
      <c r="T23" s="131"/>
      <c r="Y23" s="157"/>
      <c r="Z23" s="157"/>
      <c r="AA23" s="157"/>
    </row>
    <row r="24" spans="1:27" x14ac:dyDescent="0.35">
      <c r="A24" s="162"/>
      <c r="B24" s="159" t="s">
        <v>16</v>
      </c>
      <c r="C24" s="160">
        <v>835596748.20613301</v>
      </c>
      <c r="D24" s="160">
        <v>0</v>
      </c>
      <c r="E24" s="160">
        <v>118952465.21448402</v>
      </c>
      <c r="F24" s="161">
        <v>153773662.42854315</v>
      </c>
      <c r="G24" s="324">
        <v>207253.6875</v>
      </c>
      <c r="H24" s="160">
        <v>286807202.53987706</v>
      </c>
      <c r="I24" s="160">
        <v>5811421.2459618971</v>
      </c>
      <c r="J24" s="160">
        <v>169498106.07668653</v>
      </c>
      <c r="K24" s="160">
        <v>203599165.29077232</v>
      </c>
      <c r="L24" s="324">
        <v>1367047694.1084132</v>
      </c>
      <c r="M24" s="162"/>
      <c r="N24" s="325"/>
      <c r="O24" s="308"/>
      <c r="P24" s="145"/>
      <c r="R24" s="131"/>
      <c r="S24" s="131"/>
      <c r="T24" s="131"/>
      <c r="Y24" s="157"/>
      <c r="Z24" s="157"/>
      <c r="AA24" s="157"/>
    </row>
    <row r="25" spans="1:27" x14ac:dyDescent="0.35">
      <c r="A25" s="162"/>
      <c r="B25" s="159" t="s">
        <v>17</v>
      </c>
      <c r="C25" s="160">
        <v>1154461998.9820228</v>
      </c>
      <c r="D25" s="160">
        <v>0</v>
      </c>
      <c r="E25" s="160">
        <v>152136733.9013893</v>
      </c>
      <c r="F25" s="161">
        <v>586959760.20331287</v>
      </c>
      <c r="G25" s="324">
        <v>321126.58750000002</v>
      </c>
      <c r="H25" s="160">
        <v>366818047.65571302</v>
      </c>
      <c r="I25" s="160">
        <v>7484410.488318596</v>
      </c>
      <c r="J25" s="160">
        <v>216783134.46032244</v>
      </c>
      <c r="K25" s="160">
        <v>233830291.24109578</v>
      </c>
      <c r="L25" s="324">
        <v>2251134921.0374832</v>
      </c>
      <c r="M25" s="162"/>
      <c r="N25" s="325"/>
      <c r="O25" s="308"/>
      <c r="P25" s="145"/>
      <c r="R25" s="131"/>
      <c r="S25" s="131"/>
      <c r="T25" s="131"/>
      <c r="Y25" s="157"/>
      <c r="Z25" s="157"/>
      <c r="AA25" s="157"/>
    </row>
    <row r="26" spans="1:27" x14ac:dyDescent="0.35">
      <c r="A26" s="162"/>
      <c r="B26" s="159" t="s">
        <v>18</v>
      </c>
      <c r="C26" s="160">
        <v>937918464.27270472</v>
      </c>
      <c r="D26" s="160">
        <v>0</v>
      </c>
      <c r="E26" s="160">
        <v>143060711.78577119</v>
      </c>
      <c r="F26" s="161">
        <v>266799596.83066434</v>
      </c>
      <c r="G26" s="324">
        <v>333340.11749999999</v>
      </c>
      <c r="H26" s="160">
        <v>344934781.02078557</v>
      </c>
      <c r="I26" s="160">
        <v>16140533.719258556</v>
      </c>
      <c r="J26" s="160">
        <v>203850501.60959885</v>
      </c>
      <c r="K26" s="160">
        <v>219350219.24307632</v>
      </c>
      <c r="L26" s="324">
        <v>1693687710.1132071</v>
      </c>
      <c r="M26" s="162"/>
      <c r="N26" s="325"/>
      <c r="O26" s="308"/>
      <c r="P26" s="145"/>
      <c r="R26" s="131"/>
      <c r="S26" s="131"/>
      <c r="T26" s="131"/>
      <c r="Y26" s="157"/>
      <c r="Z26" s="157"/>
      <c r="AA26" s="157"/>
    </row>
    <row r="27" spans="1:27" x14ac:dyDescent="0.35">
      <c r="B27" s="163" t="s">
        <v>60</v>
      </c>
      <c r="C27" s="164">
        <v>13439435766.94717</v>
      </c>
      <c r="D27" s="164">
        <v>0</v>
      </c>
      <c r="E27" s="164">
        <v>2919989367.4328084</v>
      </c>
      <c r="F27" s="164">
        <v>6189122108.6771622</v>
      </c>
      <c r="G27" s="164">
        <v>4921346.6100000003</v>
      </c>
      <c r="H27" s="164">
        <v>7040408791.9450331</v>
      </c>
      <c r="I27" s="164">
        <v>210355669.5004307</v>
      </c>
      <c r="J27" s="164">
        <v>4160760070.4323902</v>
      </c>
      <c r="K27" s="164">
        <v>3801368831.4498081</v>
      </c>
      <c r="L27" s="164">
        <v>30163624290.095184</v>
      </c>
      <c r="M27" s="162"/>
      <c r="N27" s="322"/>
      <c r="O27" s="323"/>
      <c r="R27" s="131"/>
      <c r="S27" s="131"/>
      <c r="T27" s="131"/>
      <c r="Y27" s="157"/>
      <c r="Z27" s="157"/>
      <c r="AA27" s="157"/>
    </row>
    <row r="28" spans="1:27" x14ac:dyDescent="0.35">
      <c r="C28" s="162"/>
      <c r="D28" s="162"/>
      <c r="E28" s="162"/>
      <c r="F28" s="162"/>
      <c r="G28" s="162"/>
      <c r="H28" s="162"/>
      <c r="I28" s="162"/>
      <c r="J28" s="162"/>
      <c r="K28" s="162"/>
      <c r="L28" s="162"/>
      <c r="R28" s="131"/>
      <c r="S28" s="131"/>
      <c r="T28" s="131"/>
      <c r="Y28" s="157"/>
      <c r="Z28" s="157"/>
      <c r="AA28" s="157"/>
    </row>
    <row r="29" spans="1:27" s="140" customFormat="1" ht="18" customHeight="1" x14ac:dyDescent="0.35">
      <c r="A29" s="154"/>
      <c r="B29" s="165" t="s">
        <v>246</v>
      </c>
      <c r="C29" s="166"/>
      <c r="D29" s="166"/>
      <c r="E29" s="166"/>
      <c r="F29" s="166"/>
      <c r="G29" s="166"/>
      <c r="H29" s="166"/>
      <c r="I29" s="166"/>
      <c r="J29" s="166"/>
      <c r="K29" s="166"/>
      <c r="L29" s="166"/>
      <c r="M29" s="166"/>
      <c r="N29" s="166"/>
      <c r="O29" s="166"/>
      <c r="P29" s="166"/>
      <c r="Q29" s="166"/>
      <c r="R29" s="131"/>
      <c r="S29" s="131"/>
      <c r="T29" s="131"/>
    </row>
    <row r="30" spans="1:27" x14ac:dyDescent="0.35">
      <c r="R30" s="131"/>
      <c r="S30" s="131"/>
      <c r="T30" s="131"/>
      <c r="Y30" s="157"/>
      <c r="Z30" s="157"/>
      <c r="AA30" s="157"/>
    </row>
    <row r="31" spans="1:27" x14ac:dyDescent="0.35">
      <c r="R31" s="131"/>
      <c r="S31" s="131"/>
      <c r="T31" s="131"/>
      <c r="Y31" s="157"/>
      <c r="Z31" s="157"/>
      <c r="AA31" s="157"/>
    </row>
    <row r="32" spans="1:27" ht="18" customHeight="1" x14ac:dyDescent="0.35">
      <c r="B32" s="343" t="s">
        <v>261</v>
      </c>
      <c r="C32" s="343"/>
      <c r="D32" s="343"/>
      <c r="E32" s="343"/>
      <c r="F32" s="343"/>
      <c r="G32" s="343"/>
      <c r="H32" s="343"/>
      <c r="I32" s="343"/>
      <c r="J32" s="343"/>
      <c r="K32" s="343"/>
      <c r="L32" s="343" t="s">
        <v>274</v>
      </c>
      <c r="R32" s="131"/>
      <c r="S32" s="131"/>
      <c r="T32" s="131"/>
      <c r="Y32" s="145"/>
    </row>
    <row r="33" spans="2:25" ht="27" customHeight="1" x14ac:dyDescent="0.35">
      <c r="B33" s="343" t="s">
        <v>2</v>
      </c>
      <c r="C33" s="343" t="s">
        <v>154</v>
      </c>
      <c r="D33" s="343"/>
      <c r="E33" s="343"/>
      <c r="F33" s="343"/>
      <c r="G33" s="343"/>
      <c r="H33" s="343" t="s">
        <v>153</v>
      </c>
      <c r="I33" s="343"/>
      <c r="J33" s="343"/>
      <c r="K33" s="343" t="s">
        <v>162</v>
      </c>
      <c r="L33" s="343"/>
      <c r="N33" s="343" t="s">
        <v>273</v>
      </c>
      <c r="O33" s="343"/>
      <c r="R33" s="131"/>
      <c r="S33" s="131"/>
      <c r="T33" s="131"/>
      <c r="U33" s="167"/>
      <c r="V33" s="167"/>
      <c r="Y33" s="145"/>
    </row>
    <row r="34" spans="2:25" ht="53.25" customHeight="1" x14ac:dyDescent="0.35">
      <c r="B34" s="343"/>
      <c r="C34" s="158" t="s">
        <v>155</v>
      </c>
      <c r="D34" s="158" t="s">
        <v>163</v>
      </c>
      <c r="E34" s="158" t="s">
        <v>164</v>
      </c>
      <c r="F34" s="158" t="s">
        <v>165</v>
      </c>
      <c r="G34" s="158" t="s">
        <v>156</v>
      </c>
      <c r="H34" s="158" t="s">
        <v>77</v>
      </c>
      <c r="I34" s="158" t="s">
        <v>76</v>
      </c>
      <c r="J34" s="158" t="s">
        <v>151</v>
      </c>
      <c r="K34" s="343"/>
      <c r="L34" s="343"/>
      <c r="M34" s="162"/>
      <c r="N34" s="158" t="s">
        <v>2</v>
      </c>
      <c r="O34" s="158" t="s">
        <v>168</v>
      </c>
      <c r="R34" s="131"/>
      <c r="S34" s="131"/>
      <c r="T34" s="131"/>
      <c r="X34" s="145"/>
      <c r="Y34" s="145"/>
    </row>
    <row r="35" spans="2:25" ht="15" customHeight="1" x14ac:dyDescent="0.35">
      <c r="B35" s="159" t="s">
        <v>3</v>
      </c>
      <c r="C35" s="168">
        <v>775079665.49812531</v>
      </c>
      <c r="D35" s="168">
        <v>0</v>
      </c>
      <c r="E35" s="168">
        <v>188054966.74638101</v>
      </c>
      <c r="F35" s="168">
        <v>611286246.76382875</v>
      </c>
      <c r="G35" s="168">
        <v>863824.75750000018</v>
      </c>
      <c r="H35" s="169">
        <v>453420774.75239909</v>
      </c>
      <c r="I35" s="169">
        <v>14621530.60125</v>
      </c>
      <c r="J35" s="169">
        <v>290548364.75166857</v>
      </c>
      <c r="K35" s="169">
        <v>221166913.00875002</v>
      </c>
      <c r="L35" s="168">
        <v>1821296271.35323</v>
      </c>
      <c r="M35" s="162"/>
      <c r="N35" s="159" t="s">
        <v>3</v>
      </c>
      <c r="O35" s="170">
        <v>6.983059821603084E-2</v>
      </c>
      <c r="P35" s="139"/>
      <c r="Q35" s="139"/>
      <c r="R35" s="131"/>
      <c r="S35" s="131"/>
      <c r="T35" s="131"/>
      <c r="X35" s="171"/>
      <c r="Y35" s="171"/>
    </row>
    <row r="36" spans="2:25" ht="15" customHeight="1" x14ac:dyDescent="0.35">
      <c r="B36" s="159" t="s">
        <v>4</v>
      </c>
      <c r="C36" s="168">
        <v>970680274.85812485</v>
      </c>
      <c r="D36" s="168">
        <v>0</v>
      </c>
      <c r="E36" s="168">
        <v>282515344.89333397</v>
      </c>
      <c r="F36" s="168">
        <v>273714810.30503434</v>
      </c>
      <c r="G36" s="168">
        <v>353083.15749999997</v>
      </c>
      <c r="H36" s="169">
        <v>681174918.04263604</v>
      </c>
      <c r="I36" s="169">
        <v>16145871.961250002</v>
      </c>
      <c r="J36" s="169">
        <v>436491377.4743017</v>
      </c>
      <c r="K36" s="169">
        <v>274515961.56875002</v>
      </c>
      <c r="L36" s="168">
        <v>1949715258.4916291</v>
      </c>
      <c r="M36" s="162"/>
      <c r="N36" s="159" t="s">
        <v>4</v>
      </c>
      <c r="O36" s="170">
        <v>0.10490664447972864</v>
      </c>
      <c r="P36" s="139"/>
      <c r="Q36" s="139"/>
      <c r="R36" s="131"/>
      <c r="S36" s="131"/>
      <c r="T36" s="131"/>
      <c r="X36" s="172"/>
      <c r="Y36" s="171"/>
    </row>
    <row r="37" spans="2:25" ht="15" customHeight="1" x14ac:dyDescent="0.35">
      <c r="B37" s="159" t="s">
        <v>5</v>
      </c>
      <c r="C37" s="168">
        <v>498511948.5581249</v>
      </c>
      <c r="D37" s="168">
        <v>0</v>
      </c>
      <c r="E37" s="168">
        <v>94857868.31461148</v>
      </c>
      <c r="F37" s="168">
        <v>35162553.087383643</v>
      </c>
      <c r="G37" s="168">
        <v>137112.0275</v>
      </c>
      <c r="H37" s="169">
        <v>228712534.88655806</v>
      </c>
      <c r="I37" s="169">
        <v>8534019.0112499986</v>
      </c>
      <c r="J37" s="169">
        <v>146557142.30514929</v>
      </c>
      <c r="K37" s="169">
        <v>217366045.80874997</v>
      </c>
      <c r="L37" s="168">
        <v>648412878.04917812</v>
      </c>
      <c r="M37" s="162"/>
      <c r="N37" s="159" t="s">
        <v>5</v>
      </c>
      <c r="O37" s="170">
        <v>3.5223646599242348E-2</v>
      </c>
      <c r="P37" s="139"/>
      <c r="Q37" s="139"/>
      <c r="R37" s="131"/>
      <c r="S37" s="131"/>
      <c r="T37" s="131"/>
      <c r="X37" s="172"/>
      <c r="Y37" s="171"/>
    </row>
    <row r="38" spans="2:25" ht="15" customHeight="1" x14ac:dyDescent="0.35">
      <c r="B38" s="159" t="s">
        <v>6</v>
      </c>
      <c r="C38" s="168">
        <v>792776512.04812503</v>
      </c>
      <c r="D38" s="168">
        <v>0</v>
      </c>
      <c r="E38" s="168">
        <v>139438807.75104636</v>
      </c>
      <c r="F38" s="168">
        <v>61894538.258126952</v>
      </c>
      <c r="G38" s="168">
        <v>257206.7175</v>
      </c>
      <c r="H38" s="169">
        <v>336201980.38320076</v>
      </c>
      <c r="I38" s="169">
        <v>16066882.381249998</v>
      </c>
      <c r="J38" s="169">
        <v>215435509.49987584</v>
      </c>
      <c r="K38" s="169">
        <v>221666449.05875</v>
      </c>
      <c r="L38" s="168">
        <v>1124712271.7629993</v>
      </c>
      <c r="M38" s="162"/>
      <c r="N38" s="159" t="s">
        <v>6</v>
      </c>
      <c r="O38" s="170">
        <v>5.1777921786652664E-2</v>
      </c>
      <c r="P38" s="139"/>
      <c r="Q38" s="139"/>
      <c r="R38" s="131"/>
      <c r="S38" s="131"/>
      <c r="T38" s="131"/>
      <c r="X38" s="171"/>
      <c r="Y38" s="171"/>
    </row>
    <row r="39" spans="2:25" ht="15" customHeight="1" x14ac:dyDescent="0.35">
      <c r="B39" s="159" t="s">
        <v>7</v>
      </c>
      <c r="C39" s="168">
        <v>598554952.11812496</v>
      </c>
      <c r="D39" s="168">
        <v>0</v>
      </c>
      <c r="E39" s="168">
        <v>107429647.36430347</v>
      </c>
      <c r="F39" s="168">
        <v>219539712.0613175</v>
      </c>
      <c r="G39" s="168">
        <v>296007.25750000001</v>
      </c>
      <c r="H39" s="169">
        <v>259024447.91576827</v>
      </c>
      <c r="I39" s="169">
        <v>15457059.05124999</v>
      </c>
      <c r="J39" s="169">
        <v>165980770.98193663</v>
      </c>
      <c r="K39" s="169">
        <v>244356951.21874997</v>
      </c>
      <c r="L39" s="168">
        <v>955648867.29201412</v>
      </c>
      <c r="M39" s="162"/>
      <c r="N39" s="159" t="s">
        <v>7</v>
      </c>
      <c r="O39" s="170">
        <v>3.9891935168635581E-2</v>
      </c>
      <c r="P39" s="139"/>
      <c r="Q39" s="139"/>
      <c r="X39" s="171"/>
      <c r="Y39" s="171"/>
    </row>
    <row r="40" spans="2:25" ht="15" customHeight="1" x14ac:dyDescent="0.35">
      <c r="B40" s="159" t="s">
        <v>8</v>
      </c>
      <c r="C40" s="168">
        <v>530296157.09812498</v>
      </c>
      <c r="D40" s="168">
        <v>0</v>
      </c>
      <c r="E40" s="168">
        <v>120454874.2048856</v>
      </c>
      <c r="F40" s="168">
        <v>8357768.691669126</v>
      </c>
      <c r="G40" s="168">
        <v>182649.6875</v>
      </c>
      <c r="H40" s="169">
        <v>290429672.39647794</v>
      </c>
      <c r="I40" s="169">
        <v>7885282.2612499995</v>
      </c>
      <c r="J40" s="169">
        <v>186104984.79307494</v>
      </c>
      <c r="K40" s="169">
        <v>192514943.84875</v>
      </c>
      <c r="L40" s="168">
        <v>764908810.80365765</v>
      </c>
      <c r="M40" s="162"/>
      <c r="N40" s="159" t="s">
        <v>8</v>
      </c>
      <c r="O40" s="170">
        <v>4.472860286167249E-2</v>
      </c>
      <c r="P40" s="139"/>
      <c r="Q40" s="139"/>
      <c r="X40" s="171"/>
      <c r="Y40" s="171"/>
    </row>
    <row r="41" spans="2:25" ht="15" customHeight="1" x14ac:dyDescent="0.35">
      <c r="B41" s="159" t="s">
        <v>9</v>
      </c>
      <c r="C41" s="168">
        <v>854279242.83812499</v>
      </c>
      <c r="D41" s="168">
        <v>0</v>
      </c>
      <c r="E41" s="168">
        <v>371536097.02466112</v>
      </c>
      <c r="F41" s="168">
        <v>380096835.13071334</v>
      </c>
      <c r="G41" s="168">
        <v>209350.98749999999</v>
      </c>
      <c r="H41" s="169">
        <v>895813537.26540852</v>
      </c>
      <c r="I41" s="169">
        <v>18458070.681249995</v>
      </c>
      <c r="J41" s="169">
        <v>574030068.46566021</v>
      </c>
      <c r="K41" s="169">
        <v>207308891.77875</v>
      </c>
      <c r="L41" s="168">
        <v>2312874891.1614079</v>
      </c>
      <c r="M41" s="162"/>
      <c r="N41" s="159" t="s">
        <v>9</v>
      </c>
      <c r="O41" s="170">
        <v>0.13796279015098464</v>
      </c>
      <c r="P41" s="139"/>
      <c r="Q41" s="139"/>
      <c r="X41" s="171"/>
      <c r="Y41" s="171"/>
    </row>
    <row r="42" spans="2:25" ht="15" customHeight="1" x14ac:dyDescent="0.35">
      <c r="B42" s="159" t="s">
        <v>10</v>
      </c>
      <c r="C42" s="168">
        <v>876465902.13812494</v>
      </c>
      <c r="D42" s="168">
        <v>0</v>
      </c>
      <c r="E42" s="168">
        <v>206691488.07509139</v>
      </c>
      <c r="F42" s="168">
        <v>32504503.749727163</v>
      </c>
      <c r="G42" s="168">
        <v>143045.2475</v>
      </c>
      <c r="H42" s="169">
        <v>498355434.47319096</v>
      </c>
      <c r="I42" s="169">
        <v>11906435.781250004</v>
      </c>
      <c r="J42" s="169">
        <v>319342131.2253775</v>
      </c>
      <c r="K42" s="169">
        <v>232355199.88875002</v>
      </c>
      <c r="L42" s="168">
        <v>1393568564.3286345</v>
      </c>
      <c r="M42" s="162"/>
      <c r="N42" s="159" t="s">
        <v>10</v>
      </c>
      <c r="O42" s="170">
        <v>7.6750912289972772E-2</v>
      </c>
      <c r="P42" s="139"/>
      <c r="Q42" s="139"/>
      <c r="X42" s="171"/>
      <c r="Y42" s="171"/>
    </row>
    <row r="43" spans="2:25" ht="15" customHeight="1" x14ac:dyDescent="0.35">
      <c r="B43" s="159" t="s">
        <v>11</v>
      </c>
      <c r="C43" s="168">
        <v>768255439.98812497</v>
      </c>
      <c r="D43" s="168">
        <v>0</v>
      </c>
      <c r="E43" s="168">
        <v>191263286.23560628</v>
      </c>
      <c r="F43" s="168">
        <v>863521778.1849252</v>
      </c>
      <c r="G43" s="168">
        <v>153643.6875</v>
      </c>
      <c r="H43" s="169">
        <v>461156378.51563084</v>
      </c>
      <c r="I43" s="169">
        <v>13739982.861250002</v>
      </c>
      <c r="J43" s="169">
        <v>295505277.07003593</v>
      </c>
      <c r="K43" s="169">
        <v>232891387.08875</v>
      </c>
      <c r="L43" s="168">
        <v>2065045478.6967874</v>
      </c>
      <c r="M43" s="162"/>
      <c r="N43" s="159" t="s">
        <v>11</v>
      </c>
      <c r="O43" s="170">
        <v>7.1021946006929113E-2</v>
      </c>
      <c r="P43" s="139"/>
      <c r="Q43" s="139"/>
      <c r="X43" s="171"/>
      <c r="Y43" s="171"/>
    </row>
    <row r="44" spans="2:25" ht="15" customHeight="1" x14ac:dyDescent="0.35">
      <c r="B44" s="159" t="s">
        <v>12</v>
      </c>
      <c r="C44" s="168">
        <v>797904285.198125</v>
      </c>
      <c r="D44" s="168">
        <v>0</v>
      </c>
      <c r="E44" s="168">
        <v>193448164.8268277</v>
      </c>
      <c r="F44" s="168">
        <v>899673199.21035039</v>
      </c>
      <c r="G44" s="168">
        <v>485363.59750000003</v>
      </c>
      <c r="H44" s="169">
        <v>466424356.06874496</v>
      </c>
      <c r="I44" s="169">
        <v>7640595.3512500003</v>
      </c>
      <c r="J44" s="169">
        <v>298880954.47352856</v>
      </c>
      <c r="K44" s="169">
        <v>238993226.51875001</v>
      </c>
      <c r="L44" s="168">
        <v>2126097374.1365483</v>
      </c>
      <c r="M44" s="162"/>
      <c r="N44" s="159" t="s">
        <v>12</v>
      </c>
      <c r="O44" s="170">
        <v>7.1833258686908236E-2</v>
      </c>
      <c r="P44" s="139"/>
      <c r="Q44" s="139"/>
      <c r="X44" s="171"/>
      <c r="Y44" s="171"/>
    </row>
    <row r="45" spans="2:25" ht="15" customHeight="1" x14ac:dyDescent="0.35">
      <c r="B45" s="159" t="s">
        <v>13</v>
      </c>
      <c r="C45" s="168">
        <v>804445915.9281249</v>
      </c>
      <c r="D45" s="168">
        <v>0</v>
      </c>
      <c r="E45" s="168">
        <v>130411265.40749134</v>
      </c>
      <c r="F45" s="168">
        <v>634923764.72556889</v>
      </c>
      <c r="G45" s="168">
        <v>213395.16749999998</v>
      </c>
      <c r="H45" s="169">
        <v>314435603.69906265</v>
      </c>
      <c r="I45" s="169">
        <v>12571303.721249998</v>
      </c>
      <c r="J45" s="169">
        <v>201487791.38837412</v>
      </c>
      <c r="K45" s="169">
        <v>198992834.50874999</v>
      </c>
      <c r="L45" s="168">
        <v>1697795018.9727478</v>
      </c>
      <c r="M45" s="162"/>
      <c r="N45" s="159" t="s">
        <v>13</v>
      </c>
      <c r="O45" s="170">
        <v>4.8425717411635129E-2</v>
      </c>
      <c r="P45" s="139"/>
      <c r="Q45" s="139"/>
      <c r="X45" s="171"/>
      <c r="Y45" s="171"/>
    </row>
    <row r="46" spans="2:25" ht="15" customHeight="1" x14ac:dyDescent="0.35">
      <c r="B46" s="159" t="s">
        <v>14</v>
      </c>
      <c r="C46" s="168">
        <v>516508849.92812502</v>
      </c>
      <c r="D46" s="168">
        <v>0</v>
      </c>
      <c r="E46" s="168">
        <v>164522015.43354705</v>
      </c>
      <c r="F46" s="168">
        <v>90765553.218282863</v>
      </c>
      <c r="G46" s="168">
        <v>102170.2175</v>
      </c>
      <c r="H46" s="169">
        <v>396680295.08792883</v>
      </c>
      <c r="I46" s="169">
        <v>12206476.081250004</v>
      </c>
      <c r="J46" s="169">
        <v>254189524.35504225</v>
      </c>
      <c r="K46" s="169">
        <v>202459440.76875001</v>
      </c>
      <c r="L46" s="168">
        <v>978223748.98038363</v>
      </c>
      <c r="M46" s="162"/>
      <c r="N46" s="159" t="s">
        <v>14</v>
      </c>
      <c r="O46" s="170">
        <v>6.1092088957829881E-2</v>
      </c>
      <c r="P46" s="139"/>
      <c r="Q46" s="139"/>
      <c r="X46" s="172"/>
      <c r="Y46" s="172"/>
    </row>
    <row r="47" spans="2:25" ht="15" customHeight="1" x14ac:dyDescent="0.35">
      <c r="B47" s="159" t="s">
        <v>15</v>
      </c>
      <c r="C47" s="168">
        <v>910636896.37812495</v>
      </c>
      <c r="D47" s="168">
        <v>0</v>
      </c>
      <c r="E47" s="168">
        <v>120435098.84601411</v>
      </c>
      <c r="F47" s="168">
        <v>667379534.46679842</v>
      </c>
      <c r="G47" s="168">
        <v>662773.70750000002</v>
      </c>
      <c r="H47" s="169">
        <v>290381991.87681049</v>
      </c>
      <c r="I47" s="169">
        <v>11622819.081250001</v>
      </c>
      <c r="J47" s="169">
        <v>186074431.50175861</v>
      </c>
      <c r="K47" s="169">
        <v>215569949.47874999</v>
      </c>
      <c r="L47" s="168">
        <v>1784886391.170248</v>
      </c>
      <c r="M47" s="162"/>
      <c r="N47" s="159" t="s">
        <v>15</v>
      </c>
      <c r="O47" s="170">
        <v>4.4721259662161068E-2</v>
      </c>
      <c r="P47" s="139"/>
      <c r="Q47" s="139"/>
      <c r="X47" s="145"/>
      <c r="Y47" s="173"/>
    </row>
    <row r="48" spans="2:25" ht="15" customHeight="1" x14ac:dyDescent="0.35">
      <c r="B48" s="159" t="s">
        <v>16</v>
      </c>
      <c r="C48" s="168">
        <v>770645269.27812493</v>
      </c>
      <c r="D48" s="168">
        <v>0</v>
      </c>
      <c r="E48" s="168">
        <v>109706212.69567071</v>
      </c>
      <c r="F48" s="168">
        <v>141820735.59349731</v>
      </c>
      <c r="G48" s="168">
        <v>207253.6875</v>
      </c>
      <c r="H48" s="169">
        <v>264513492.07228404</v>
      </c>
      <c r="I48" s="169">
        <v>5359695.6912500001</v>
      </c>
      <c r="J48" s="169">
        <v>169498106.07668662</v>
      </c>
      <c r="K48" s="169">
        <v>187773269.69874999</v>
      </c>
      <c r="L48" s="168">
        <v>1104272135.632077</v>
      </c>
      <c r="M48" s="162"/>
      <c r="N48" s="159" t="s">
        <v>16</v>
      </c>
      <c r="O48" s="170">
        <v>4.0737293957705215E-2</v>
      </c>
      <c r="P48" s="139"/>
      <c r="Q48" s="139"/>
      <c r="X48" s="145"/>
      <c r="Y48" s="173"/>
    </row>
    <row r="49" spans="1:25" ht="15" customHeight="1" x14ac:dyDescent="0.35">
      <c r="B49" s="159" t="s">
        <v>17</v>
      </c>
      <c r="C49" s="168">
        <v>1064724916.6381251</v>
      </c>
      <c r="D49" s="168">
        <v>0</v>
      </c>
      <c r="E49" s="168">
        <v>140311046.58584413</v>
      </c>
      <c r="F49" s="168">
        <v>541334996.13107479</v>
      </c>
      <c r="G49" s="168">
        <v>321126.58750000002</v>
      </c>
      <c r="H49" s="169">
        <v>338305042.13735545</v>
      </c>
      <c r="I49" s="169">
        <v>6902642.3912500013</v>
      </c>
      <c r="J49" s="169">
        <v>216783134.46032256</v>
      </c>
      <c r="K49" s="169">
        <v>215654510.55874997</v>
      </c>
      <c r="L49" s="168">
        <v>1875924133.3248992</v>
      </c>
      <c r="M49" s="162"/>
      <c r="N49" s="159" t="s">
        <v>17</v>
      </c>
      <c r="O49" s="170">
        <v>5.2101810916915986E-2</v>
      </c>
      <c r="P49" s="139"/>
      <c r="Q49" s="139"/>
      <c r="S49" s="174"/>
      <c r="T49" s="175"/>
      <c r="U49" s="176"/>
      <c r="V49" s="175"/>
      <c r="W49" s="177"/>
      <c r="X49" s="145"/>
      <c r="Y49" s="173"/>
    </row>
    <row r="50" spans="1:25" ht="15" customHeight="1" x14ac:dyDescent="0.35">
      <c r="B50" s="159" t="s">
        <v>18</v>
      </c>
      <c r="C50" s="168">
        <v>865013451.77812505</v>
      </c>
      <c r="D50" s="168">
        <v>0</v>
      </c>
      <c r="E50" s="168">
        <v>131940509.57468371</v>
      </c>
      <c r="F50" s="168">
        <v>246061090.57301068</v>
      </c>
      <c r="G50" s="168">
        <v>333340.11749999999</v>
      </c>
      <c r="H50" s="169">
        <v>318122776.05654198</v>
      </c>
      <c r="I50" s="169">
        <v>14885919.531250002</v>
      </c>
      <c r="J50" s="169">
        <v>203850501.60959896</v>
      </c>
      <c r="K50" s="169">
        <v>202299983.97874999</v>
      </c>
      <c r="L50" s="168">
        <v>1373723763.5348613</v>
      </c>
      <c r="M50" s="162"/>
      <c r="N50" s="159" t="s">
        <v>18</v>
      </c>
      <c r="O50" s="170">
        <v>4.8993572846995355E-2</v>
      </c>
      <c r="P50" s="139"/>
      <c r="Q50" s="139"/>
      <c r="S50" s="174"/>
      <c r="T50" s="175"/>
      <c r="U50" s="176"/>
      <c r="V50" s="175"/>
      <c r="W50" s="177"/>
      <c r="X50" s="145"/>
      <c r="Y50" s="173"/>
    </row>
    <row r="51" spans="1:25" x14ac:dyDescent="0.35">
      <c r="B51" s="163" t="s">
        <v>60</v>
      </c>
      <c r="C51" s="178">
        <v>12394779680.27</v>
      </c>
      <c r="D51" s="178">
        <v>0</v>
      </c>
      <c r="E51" s="178">
        <v>2693016693.9799995</v>
      </c>
      <c r="F51" s="178">
        <v>5708037620.151309</v>
      </c>
      <c r="G51" s="178">
        <v>4921346.6100000003</v>
      </c>
      <c r="H51" s="178">
        <v>6493153235.6299992</v>
      </c>
      <c r="I51" s="178">
        <v>194004586.44000003</v>
      </c>
      <c r="J51" s="178">
        <v>4160760070.4323921</v>
      </c>
      <c r="K51" s="178">
        <v>3505885958.7799997</v>
      </c>
      <c r="L51" s="178">
        <v>23977105857.691307</v>
      </c>
      <c r="M51" s="162"/>
      <c r="N51" s="163" t="s">
        <v>60</v>
      </c>
      <c r="O51" s="179">
        <v>1</v>
      </c>
      <c r="P51" s="139"/>
      <c r="Q51" s="139"/>
      <c r="V51" s="175"/>
      <c r="W51" s="177"/>
      <c r="X51" s="145"/>
      <c r="Y51" s="173"/>
    </row>
    <row r="52" spans="1:25" ht="27" customHeight="1" x14ac:dyDescent="0.35">
      <c r="B52" s="180"/>
      <c r="N52" s="344"/>
      <c r="O52" s="344"/>
      <c r="P52" s="139"/>
      <c r="Q52" s="139"/>
    </row>
    <row r="53" spans="1:25" s="140" customFormat="1" ht="18" customHeight="1" x14ac:dyDescent="0.35">
      <c r="A53" s="154"/>
      <c r="B53" s="165" t="s">
        <v>197</v>
      </c>
      <c r="C53" s="166"/>
      <c r="D53" s="166"/>
      <c r="E53" s="166"/>
      <c r="F53" s="166"/>
      <c r="G53" s="166"/>
      <c r="H53" s="166"/>
      <c r="I53" s="166"/>
      <c r="J53" s="166"/>
      <c r="K53" s="166"/>
      <c r="L53" s="166"/>
      <c r="M53" s="166"/>
      <c r="N53" s="166"/>
      <c r="O53" s="166"/>
      <c r="P53" s="166"/>
      <c r="Q53" s="166"/>
      <c r="R53" s="131"/>
      <c r="S53" s="131"/>
      <c r="T53" s="131"/>
    </row>
    <row r="54" spans="1:25" x14ac:dyDescent="0.35"/>
    <row r="55" spans="1:25" ht="27.75" customHeight="1" x14ac:dyDescent="0.35">
      <c r="B55" s="181" t="s">
        <v>166</v>
      </c>
      <c r="C55" s="158" t="s">
        <v>167</v>
      </c>
    </row>
    <row r="56" spans="1:25" x14ac:dyDescent="0.35">
      <c r="B56" s="182" t="s">
        <v>247</v>
      </c>
      <c r="C56" s="183">
        <v>1.0476154016951358</v>
      </c>
    </row>
    <row r="57" spans="1:25" ht="16.2" x14ac:dyDescent="0.35">
      <c r="B57" s="182" t="s">
        <v>272</v>
      </c>
      <c r="C57" s="183">
        <v>1.0349999999999999</v>
      </c>
    </row>
    <row r="58" spans="1:25" x14ac:dyDescent="0.35">
      <c r="B58" s="182" t="s">
        <v>59</v>
      </c>
      <c r="C58" s="183">
        <v>1.0842819407544655</v>
      </c>
    </row>
    <row r="59" spans="1:25" x14ac:dyDescent="0.35"/>
    <row r="60" spans="1:25" x14ac:dyDescent="0.35"/>
    <row r="61" spans="1:25" ht="24" customHeight="1" x14ac:dyDescent="0.35">
      <c r="B61" s="341" t="s">
        <v>277</v>
      </c>
      <c r="C61" s="341"/>
      <c r="D61" s="341"/>
      <c r="E61" s="341"/>
    </row>
    <row r="62" spans="1:25" ht="24" customHeight="1" x14ac:dyDescent="0.35">
      <c r="B62" s="342"/>
      <c r="C62" s="342"/>
      <c r="D62" s="342"/>
      <c r="E62" s="342"/>
    </row>
    <row r="63" spans="1:25" ht="24" customHeight="1" x14ac:dyDescent="0.35">
      <c r="B63" s="342"/>
      <c r="C63" s="342"/>
      <c r="D63" s="342"/>
      <c r="E63" s="342"/>
    </row>
    <row r="64" spans="1:25" ht="24" customHeight="1" x14ac:dyDescent="0.35">
      <c r="B64" s="342"/>
      <c r="C64" s="342"/>
      <c r="D64" s="342"/>
      <c r="E64" s="342"/>
    </row>
    <row r="65" spans="2:5" ht="24" customHeight="1" x14ac:dyDescent="0.35">
      <c r="B65" s="342"/>
      <c r="C65" s="342"/>
      <c r="D65" s="342"/>
      <c r="E65" s="342"/>
    </row>
    <row r="66" spans="2:5" x14ac:dyDescent="0.35"/>
  </sheetData>
  <sheetProtection algorithmName="SHA-512" hashValue="0k5kJ1jKgAXtlMUJNOyDQxzqE4Z1vq5eegOYYjSStJSib+TtjH0f77+bCnEerelMG4B980WQsKs0ep4nUT8ZDQ==" saltValue="8ufqDRuLSk/XEghhNbaRjw==" spinCount="100000" sheet="1" objects="1" scenarios="1"/>
  <mergeCells count="15">
    <mergeCell ref="B1:B5"/>
    <mergeCell ref="B33:B34"/>
    <mergeCell ref="C33:G33"/>
    <mergeCell ref="L32:L34"/>
    <mergeCell ref="K33:K34"/>
    <mergeCell ref="B9:B10"/>
    <mergeCell ref="C9:G9"/>
    <mergeCell ref="H9:J9"/>
    <mergeCell ref="K9:K10"/>
    <mergeCell ref="B61:E65"/>
    <mergeCell ref="L9:L10"/>
    <mergeCell ref="N52:O52"/>
    <mergeCell ref="H33:J33"/>
    <mergeCell ref="B32:K32"/>
    <mergeCell ref="N33:O33"/>
  </mergeCells>
  <hyperlinks>
    <hyperlink ref="Q5" location="Contenido!A1" display="Regresar" xr:uid="{E5405CDD-8274-4908-8907-EF1AF474663D}"/>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DAA8E-B6AE-4002-B17F-DD704A36F91A}">
  <sheetPr>
    <tabColor rgb="FF6F7271"/>
  </sheetPr>
  <dimension ref="A1:DC70"/>
  <sheetViews>
    <sheetView showGridLines="0" zoomScale="90" zoomScaleNormal="90" workbookViewId="0"/>
  </sheetViews>
  <sheetFormatPr baseColWidth="10" defaultColWidth="0" defaultRowHeight="15.6" zeroHeight="1" x14ac:dyDescent="0.35"/>
  <cols>
    <col min="1" max="1" width="15.44140625" style="151" customWidth="1"/>
    <col min="2" max="2" width="15.6640625" style="151" customWidth="1"/>
    <col min="3" max="3" width="44.6640625" style="151" customWidth="1"/>
    <col min="4" max="4" width="23.33203125" style="151" bestFit="1" customWidth="1"/>
    <col min="5" max="5" width="28.33203125" style="151" customWidth="1"/>
    <col min="6" max="6" width="18.44140625" style="151" bestFit="1" customWidth="1"/>
    <col min="7" max="7" width="5.6640625" style="151" customWidth="1"/>
    <col min="8" max="8" width="12.109375" style="151" hidden="1" customWidth="1"/>
    <col min="9" max="9" width="18.109375" style="151" hidden="1" customWidth="1"/>
    <col min="10" max="11" width="10.44140625" style="151" hidden="1" customWidth="1"/>
    <col min="12" max="17" width="11.44140625" style="151" hidden="1" customWidth="1"/>
    <col min="18" max="107" width="0" style="151" hidden="1" customWidth="1"/>
    <col min="108" max="16384" width="11.44140625" style="151" hidden="1"/>
  </cols>
  <sheetData>
    <row r="1" spans="1:107" s="131" customFormat="1" ht="18" customHeight="1" x14ac:dyDescent="0.3">
      <c r="B1" s="338"/>
      <c r="D1" s="132"/>
      <c r="E1" s="132"/>
      <c r="F1" s="132"/>
      <c r="G1" s="132"/>
      <c r="H1" s="132"/>
      <c r="I1" s="132"/>
      <c r="J1" s="132"/>
      <c r="K1" s="132"/>
      <c r="L1" s="184"/>
      <c r="M1" s="184"/>
      <c r="N1" s="184"/>
      <c r="O1" s="184"/>
      <c r="P1" s="184"/>
      <c r="Q1" s="184"/>
      <c r="R1" s="184"/>
      <c r="S1" s="184"/>
      <c r="T1" s="184"/>
      <c r="U1" s="184"/>
      <c r="V1" s="184"/>
      <c r="W1" s="184"/>
      <c r="X1" s="184"/>
      <c r="Y1" s="184"/>
      <c r="Z1" s="184"/>
      <c r="AA1" s="184"/>
      <c r="AB1" s="184"/>
      <c r="AC1" s="184"/>
      <c r="AD1" s="184"/>
      <c r="AE1" s="184"/>
      <c r="AF1" s="184"/>
      <c r="AG1" s="184"/>
      <c r="AH1" s="184"/>
      <c r="AI1" s="184"/>
      <c r="AJ1" s="184"/>
      <c r="AK1" s="184"/>
      <c r="AL1" s="184"/>
      <c r="AM1" s="184"/>
      <c r="AN1" s="184"/>
      <c r="AO1" s="184"/>
      <c r="AP1" s="184"/>
      <c r="AQ1" s="184"/>
      <c r="AR1" s="184"/>
      <c r="AS1" s="184"/>
      <c r="AT1" s="184"/>
      <c r="AU1" s="184"/>
      <c r="AV1" s="184"/>
      <c r="AW1" s="184"/>
      <c r="AX1" s="184"/>
      <c r="AY1" s="184"/>
      <c r="AZ1" s="184"/>
      <c r="BA1" s="184"/>
      <c r="BB1" s="184"/>
      <c r="BC1" s="184"/>
      <c r="BD1" s="184"/>
      <c r="BE1" s="184"/>
      <c r="BF1" s="184"/>
      <c r="BG1" s="184"/>
      <c r="BH1" s="184"/>
      <c r="BI1" s="184"/>
      <c r="BJ1" s="184"/>
      <c r="BK1" s="184"/>
      <c r="BL1" s="184"/>
      <c r="BM1" s="184"/>
      <c r="BN1" s="184"/>
      <c r="BO1" s="184"/>
      <c r="BP1" s="184"/>
      <c r="BQ1" s="184"/>
      <c r="BR1" s="184"/>
      <c r="BS1" s="184"/>
      <c r="BT1" s="184"/>
      <c r="BU1" s="184"/>
      <c r="BV1" s="184"/>
      <c r="BW1" s="184"/>
      <c r="BX1" s="184"/>
      <c r="BY1" s="184"/>
      <c r="BZ1" s="184"/>
      <c r="CA1" s="184"/>
      <c r="CB1" s="184"/>
      <c r="CC1" s="184"/>
      <c r="CD1" s="184"/>
      <c r="CE1" s="184"/>
      <c r="CF1" s="184"/>
      <c r="CG1" s="184"/>
      <c r="CH1" s="184"/>
      <c r="CI1" s="184"/>
      <c r="CJ1" s="184"/>
      <c r="CK1" s="184"/>
      <c r="CL1" s="184"/>
      <c r="CM1" s="184"/>
      <c r="CN1" s="184"/>
      <c r="CO1" s="184"/>
      <c r="CP1" s="184"/>
      <c r="CQ1" s="184"/>
      <c r="CR1" s="184"/>
      <c r="CS1" s="184"/>
      <c r="CT1" s="184"/>
      <c r="CU1" s="184"/>
      <c r="CV1" s="184"/>
      <c r="CW1" s="184"/>
      <c r="CX1" s="184"/>
      <c r="CY1" s="184"/>
      <c r="CZ1" s="184"/>
      <c r="DA1" s="184"/>
      <c r="DB1" s="184"/>
      <c r="DC1" s="184"/>
    </row>
    <row r="2" spans="1:107" s="131" customFormat="1" ht="18" customHeight="1" x14ac:dyDescent="0.3">
      <c r="B2" s="338"/>
      <c r="C2" s="185" t="s">
        <v>0</v>
      </c>
      <c r="D2" s="133"/>
    </row>
    <row r="3" spans="1:107" s="131" customFormat="1" ht="18" customHeight="1" x14ac:dyDescent="0.3">
      <c r="B3" s="338"/>
      <c r="C3" s="186" t="s">
        <v>1</v>
      </c>
      <c r="D3" s="133"/>
      <c r="J3" s="132"/>
      <c r="K3" s="132"/>
      <c r="L3" s="184"/>
      <c r="M3" s="184"/>
      <c r="N3" s="184"/>
      <c r="O3" s="184"/>
      <c r="P3" s="184"/>
      <c r="Q3" s="184"/>
      <c r="R3" s="184"/>
      <c r="S3" s="184"/>
      <c r="T3" s="184"/>
      <c r="U3" s="184"/>
      <c r="V3" s="184"/>
      <c r="W3" s="184"/>
      <c r="X3" s="184"/>
      <c r="Y3" s="184"/>
      <c r="Z3" s="184"/>
      <c r="AA3" s="184"/>
      <c r="AB3" s="184"/>
      <c r="AC3" s="184"/>
      <c r="AD3" s="184"/>
      <c r="AE3" s="184"/>
      <c r="AF3" s="184"/>
      <c r="AG3" s="184"/>
      <c r="AH3" s="184"/>
      <c r="AI3" s="184"/>
      <c r="AJ3" s="184"/>
      <c r="AK3" s="184"/>
      <c r="AL3" s="184"/>
      <c r="AM3" s="184"/>
      <c r="AN3" s="184"/>
      <c r="AO3" s="184"/>
      <c r="AP3" s="184"/>
      <c r="AQ3" s="184"/>
      <c r="AR3" s="184"/>
      <c r="AS3" s="184"/>
      <c r="AT3" s="184"/>
      <c r="AU3" s="184"/>
      <c r="AV3" s="184"/>
      <c r="AW3" s="184"/>
      <c r="AX3" s="184"/>
      <c r="AY3" s="184"/>
      <c r="AZ3" s="184"/>
      <c r="BA3" s="184"/>
      <c r="BB3" s="184"/>
      <c r="BC3" s="184"/>
      <c r="BD3" s="184"/>
      <c r="BE3" s="184"/>
      <c r="BF3" s="184"/>
      <c r="BG3" s="184"/>
      <c r="BH3" s="184"/>
      <c r="BI3" s="184"/>
      <c r="BJ3" s="184"/>
      <c r="BK3" s="184"/>
      <c r="BL3" s="184"/>
      <c r="BM3" s="184"/>
      <c r="BN3" s="184"/>
      <c r="BO3" s="184"/>
      <c r="BP3" s="184"/>
      <c r="BQ3" s="184"/>
      <c r="BR3" s="184"/>
      <c r="BS3" s="184"/>
      <c r="BT3" s="184"/>
      <c r="BU3" s="184"/>
      <c r="BV3" s="184"/>
      <c r="BW3" s="184"/>
      <c r="BX3" s="184"/>
      <c r="BY3" s="184"/>
      <c r="BZ3" s="184"/>
      <c r="CA3" s="184"/>
      <c r="CB3" s="184"/>
      <c r="CC3" s="184"/>
      <c r="CD3" s="184"/>
      <c r="CE3" s="184"/>
      <c r="CF3" s="184"/>
      <c r="CG3" s="184"/>
      <c r="CH3" s="184"/>
      <c r="CI3" s="184"/>
      <c r="CJ3" s="184"/>
      <c r="CK3" s="184"/>
      <c r="CL3" s="184"/>
      <c r="CM3" s="184"/>
      <c r="CN3" s="184"/>
      <c r="CO3" s="184"/>
      <c r="CP3" s="184"/>
      <c r="CQ3" s="184"/>
      <c r="CR3" s="184"/>
      <c r="CS3" s="184"/>
      <c r="CT3" s="184"/>
      <c r="CU3" s="184"/>
      <c r="CV3" s="184"/>
      <c r="CW3" s="184"/>
      <c r="CX3" s="184"/>
      <c r="CY3" s="184"/>
      <c r="CZ3" s="184"/>
      <c r="DA3" s="184"/>
      <c r="DB3" s="184"/>
      <c r="DC3" s="184"/>
    </row>
    <row r="4" spans="1:107" s="131" customFormat="1" ht="6.9" customHeight="1" x14ac:dyDescent="0.3">
      <c r="B4" s="338"/>
      <c r="C4" s="187"/>
      <c r="D4" s="132"/>
      <c r="J4" s="132"/>
      <c r="K4" s="132"/>
      <c r="L4" s="184"/>
      <c r="M4" s="184"/>
      <c r="N4" s="184"/>
      <c r="O4" s="184"/>
      <c r="P4" s="184"/>
      <c r="Q4" s="184"/>
      <c r="R4" s="184"/>
      <c r="S4" s="184"/>
      <c r="T4" s="184"/>
      <c r="U4" s="184"/>
      <c r="V4" s="184"/>
      <c r="W4" s="184"/>
      <c r="X4" s="184"/>
      <c r="Y4" s="184"/>
      <c r="Z4" s="184"/>
      <c r="AA4" s="184"/>
      <c r="AB4" s="184"/>
      <c r="AC4" s="184"/>
      <c r="AD4" s="184"/>
      <c r="AE4" s="184"/>
      <c r="AF4" s="184"/>
      <c r="AG4" s="184"/>
      <c r="AH4" s="184"/>
      <c r="AI4" s="184"/>
      <c r="AJ4" s="184"/>
      <c r="AK4" s="184"/>
      <c r="AL4" s="184"/>
      <c r="AM4" s="184"/>
      <c r="AN4" s="184"/>
      <c r="AO4" s="184"/>
      <c r="AP4" s="184"/>
      <c r="AQ4" s="184"/>
      <c r="AR4" s="184"/>
      <c r="AS4" s="184"/>
      <c r="AT4" s="184"/>
      <c r="AU4" s="184"/>
      <c r="AV4" s="184"/>
      <c r="AW4" s="184"/>
      <c r="AX4" s="184"/>
      <c r="AY4" s="184"/>
      <c r="AZ4" s="184"/>
      <c r="BA4" s="184"/>
      <c r="BB4" s="184"/>
      <c r="BC4" s="184"/>
      <c r="BD4" s="184"/>
      <c r="BE4" s="184"/>
      <c r="BF4" s="184"/>
      <c r="BG4" s="184"/>
      <c r="BH4" s="184"/>
      <c r="BI4" s="184"/>
      <c r="BJ4" s="184"/>
      <c r="BK4" s="184"/>
      <c r="BL4" s="184"/>
      <c r="BM4" s="184"/>
      <c r="BN4" s="184"/>
      <c r="BO4" s="184"/>
      <c r="BP4" s="184"/>
      <c r="BQ4" s="184"/>
      <c r="BR4" s="184"/>
      <c r="BS4" s="184"/>
      <c r="BT4" s="184"/>
      <c r="BU4" s="184"/>
      <c r="BV4" s="184"/>
      <c r="BW4" s="184"/>
      <c r="BX4" s="184"/>
      <c r="BY4" s="184"/>
      <c r="BZ4" s="184"/>
      <c r="CA4" s="184"/>
      <c r="CB4" s="184"/>
      <c r="CC4" s="184"/>
      <c r="CD4" s="184"/>
      <c r="CE4" s="184"/>
      <c r="CF4" s="184"/>
      <c r="CG4" s="184"/>
      <c r="CH4" s="184"/>
      <c r="CI4" s="184"/>
      <c r="CJ4" s="184"/>
      <c r="CK4" s="184"/>
      <c r="CL4" s="184"/>
      <c r="CM4" s="184"/>
      <c r="CN4" s="184"/>
      <c r="CO4" s="184"/>
      <c r="CP4" s="184"/>
      <c r="CQ4" s="184"/>
      <c r="CR4" s="184"/>
      <c r="CS4" s="184"/>
      <c r="CT4" s="184"/>
      <c r="CU4" s="184"/>
      <c r="CV4" s="184"/>
      <c r="CW4" s="184"/>
      <c r="CX4" s="184"/>
      <c r="CY4" s="184"/>
      <c r="CZ4" s="184"/>
      <c r="DA4" s="184"/>
      <c r="DB4" s="184"/>
      <c r="DC4" s="184"/>
    </row>
    <row r="5" spans="1:107" s="131" customFormat="1" ht="18" customHeight="1" x14ac:dyDescent="0.3">
      <c r="B5" s="339"/>
      <c r="C5" s="188" t="s">
        <v>151</v>
      </c>
      <c r="D5" s="137"/>
      <c r="E5" s="136"/>
      <c r="F5" s="153" t="s">
        <v>152</v>
      </c>
      <c r="J5" s="132"/>
      <c r="K5" s="132"/>
      <c r="L5" s="184"/>
      <c r="M5" s="184"/>
      <c r="N5" s="184"/>
      <c r="O5" s="184"/>
      <c r="P5" s="184"/>
      <c r="Q5" s="184"/>
      <c r="R5" s="184"/>
      <c r="S5" s="184"/>
      <c r="T5" s="184"/>
      <c r="U5" s="184"/>
      <c r="V5" s="184"/>
      <c r="W5" s="184"/>
      <c r="X5" s="184"/>
      <c r="Y5" s="184"/>
      <c r="Z5" s="184"/>
      <c r="AA5" s="184"/>
      <c r="AB5" s="184"/>
      <c r="AC5" s="184"/>
      <c r="AD5" s="184"/>
      <c r="AE5" s="184"/>
      <c r="AF5" s="184"/>
      <c r="AG5" s="184"/>
      <c r="AH5" s="184"/>
      <c r="AI5" s="184"/>
      <c r="AJ5" s="184"/>
      <c r="AK5" s="184"/>
      <c r="AL5" s="184"/>
      <c r="AM5" s="184"/>
      <c r="AN5" s="184"/>
      <c r="AO5" s="184"/>
      <c r="AP5" s="184"/>
      <c r="AQ5" s="184"/>
      <c r="AR5" s="184"/>
      <c r="AS5" s="184"/>
      <c r="AT5" s="184"/>
      <c r="AU5" s="184"/>
      <c r="AV5" s="184"/>
      <c r="AW5" s="184"/>
      <c r="AX5" s="184"/>
      <c r="AY5" s="184"/>
      <c r="AZ5" s="184"/>
      <c r="BA5" s="184"/>
      <c r="BB5" s="184"/>
      <c r="BC5" s="184"/>
      <c r="BD5" s="184"/>
      <c r="BE5" s="184"/>
      <c r="BF5" s="184"/>
      <c r="BG5" s="184"/>
      <c r="BH5" s="184"/>
      <c r="BI5" s="184"/>
      <c r="BJ5" s="184"/>
      <c r="BK5" s="184"/>
      <c r="BL5" s="184"/>
      <c r="BM5" s="184"/>
      <c r="BN5" s="184"/>
      <c r="BO5" s="184"/>
      <c r="BP5" s="184"/>
      <c r="BQ5" s="184"/>
      <c r="BR5" s="184"/>
      <c r="BS5" s="184"/>
      <c r="BT5" s="184"/>
      <c r="BU5" s="184"/>
      <c r="BV5" s="184"/>
      <c r="BW5" s="184"/>
      <c r="BX5" s="184"/>
      <c r="BY5" s="184"/>
      <c r="BZ5" s="184"/>
      <c r="CA5" s="184"/>
      <c r="CB5" s="184"/>
      <c r="CC5" s="184"/>
      <c r="CD5" s="184"/>
      <c r="CE5" s="184"/>
      <c r="CF5" s="184"/>
      <c r="CG5" s="184"/>
      <c r="CH5" s="184"/>
      <c r="CI5" s="184"/>
      <c r="CJ5" s="184"/>
      <c r="CK5" s="184"/>
      <c r="CL5" s="184"/>
      <c r="CM5" s="184"/>
      <c r="CN5" s="184"/>
      <c r="CO5" s="184"/>
      <c r="CP5" s="184"/>
      <c r="CQ5" s="184"/>
      <c r="CR5" s="184"/>
      <c r="CS5" s="184"/>
      <c r="CT5" s="184"/>
      <c r="CU5" s="184"/>
      <c r="CV5" s="184"/>
      <c r="CW5" s="184"/>
      <c r="CX5" s="184"/>
      <c r="CY5" s="184"/>
      <c r="CZ5" s="184"/>
      <c r="DA5" s="184"/>
      <c r="DB5" s="184"/>
      <c r="DC5" s="184"/>
    </row>
    <row r="6" spans="1:107" s="131" customFormat="1" ht="18" customHeight="1" x14ac:dyDescent="0.35">
      <c r="B6" s="135"/>
      <c r="C6" s="132"/>
      <c r="D6" s="132"/>
      <c r="E6" s="189"/>
      <c r="F6" s="132"/>
      <c r="J6" s="132"/>
      <c r="K6" s="132"/>
      <c r="L6" s="184"/>
      <c r="M6" s="184"/>
      <c r="N6" s="184"/>
      <c r="O6" s="184"/>
      <c r="P6" s="184"/>
      <c r="Q6" s="184"/>
      <c r="R6" s="190"/>
      <c r="S6" s="190"/>
      <c r="T6" s="190"/>
      <c r="U6" s="190"/>
      <c r="V6" s="190"/>
      <c r="W6" s="190"/>
      <c r="X6" s="190"/>
      <c r="Y6" s="190"/>
      <c r="Z6" s="190"/>
      <c r="AA6" s="190"/>
      <c r="AB6" s="190"/>
      <c r="AC6" s="190"/>
      <c r="AD6" s="190"/>
      <c r="AE6" s="190"/>
      <c r="AF6" s="190"/>
      <c r="AG6" s="190"/>
      <c r="AH6" s="190"/>
      <c r="AI6" s="190"/>
      <c r="AJ6" s="190"/>
      <c r="AK6" s="190"/>
      <c r="AL6" s="190"/>
      <c r="AM6" s="190"/>
      <c r="AN6" s="190"/>
      <c r="AO6" s="190"/>
      <c r="AP6" s="190"/>
      <c r="AQ6" s="190"/>
      <c r="AR6" s="190"/>
      <c r="AS6" s="191"/>
      <c r="AT6" s="191"/>
      <c r="AU6" s="191"/>
      <c r="AV6" s="191"/>
      <c r="AW6" s="191"/>
      <c r="AX6" s="191"/>
      <c r="AY6" s="191"/>
      <c r="AZ6" s="191"/>
      <c r="BA6" s="191"/>
      <c r="BB6" s="191"/>
      <c r="BC6" s="191"/>
      <c r="BD6" s="191"/>
      <c r="BE6" s="191"/>
      <c r="BF6" s="191"/>
      <c r="BG6" s="191"/>
      <c r="BH6" s="191"/>
      <c r="BI6" s="191"/>
      <c r="BJ6" s="191"/>
      <c r="BK6" s="191"/>
      <c r="BL6" s="191"/>
      <c r="BM6" s="191"/>
      <c r="BN6" s="191"/>
      <c r="BO6" s="191"/>
      <c r="BP6" s="191"/>
      <c r="BQ6" s="191"/>
      <c r="BR6" s="191"/>
      <c r="BS6" s="191"/>
      <c r="BT6" s="191"/>
      <c r="BU6" s="191"/>
      <c r="BV6" s="191"/>
      <c r="BW6" s="191"/>
      <c r="BX6" s="191"/>
      <c r="BY6" s="191"/>
      <c r="BZ6" s="191"/>
      <c r="CA6" s="191"/>
      <c r="CB6" s="191"/>
      <c r="CC6" s="191"/>
      <c r="CD6" s="191"/>
      <c r="CE6" s="191"/>
      <c r="CF6" s="191"/>
      <c r="CG6" s="191"/>
      <c r="CH6" s="191"/>
      <c r="CI6" s="191"/>
      <c r="CJ6" s="191"/>
      <c r="CK6" s="191"/>
      <c r="CL6" s="191"/>
      <c r="CM6" s="191"/>
      <c r="CN6" s="191"/>
      <c r="CO6" s="191"/>
      <c r="CP6" s="191"/>
      <c r="CQ6" s="191"/>
      <c r="CR6" s="191"/>
      <c r="CS6" s="191"/>
      <c r="CT6" s="191"/>
      <c r="CU6" s="191"/>
      <c r="CV6" s="191"/>
      <c r="CW6" s="191"/>
      <c r="CX6" s="191"/>
      <c r="CY6" s="191"/>
      <c r="CZ6" s="191"/>
      <c r="DA6" s="191"/>
      <c r="DB6" s="191"/>
      <c r="DC6" s="184"/>
    </row>
    <row r="7" spans="1:107" s="193" customFormat="1" ht="18" customHeight="1" x14ac:dyDescent="0.35">
      <c r="A7" s="140"/>
      <c r="B7" s="155" t="s">
        <v>171</v>
      </c>
      <c r="C7" s="155"/>
      <c r="D7" s="192"/>
      <c r="E7" s="156"/>
      <c r="F7" s="156"/>
      <c r="G7" s="131"/>
      <c r="H7" s="131"/>
      <c r="I7" s="131"/>
      <c r="J7" s="132"/>
      <c r="K7" s="132"/>
      <c r="L7" s="184"/>
      <c r="M7" s="184"/>
      <c r="N7" s="184"/>
      <c r="O7" s="184"/>
      <c r="P7" s="184"/>
      <c r="Q7" s="184"/>
    </row>
    <row r="8" spans="1:107" x14ac:dyDescent="0.35"/>
    <row r="9" spans="1:107" x14ac:dyDescent="0.35">
      <c r="B9" s="351" t="s">
        <v>19</v>
      </c>
      <c r="C9" s="352"/>
      <c r="D9" s="194" t="s">
        <v>167</v>
      </c>
    </row>
    <row r="10" spans="1:107" x14ac:dyDescent="0.35">
      <c r="B10" s="354" t="s">
        <v>173</v>
      </c>
      <c r="C10" s="355"/>
      <c r="D10" s="195">
        <v>48581903650.087402</v>
      </c>
    </row>
    <row r="11" spans="1:107" x14ac:dyDescent="0.35">
      <c r="B11" s="356" t="s">
        <v>174</v>
      </c>
      <c r="C11" s="357"/>
      <c r="D11" s="196">
        <v>8.634046799909556E-2</v>
      </c>
    </row>
    <row r="12" spans="1:107" x14ac:dyDescent="0.35">
      <c r="B12" s="356" t="s">
        <v>170</v>
      </c>
      <c r="C12" s="357"/>
      <c r="D12" s="196">
        <v>8.0637852537143138E-3</v>
      </c>
    </row>
    <row r="13" spans="1:107" x14ac:dyDescent="0.35">
      <c r="B13" s="347" t="s">
        <v>275</v>
      </c>
      <c r="C13" s="348"/>
      <c r="D13" s="197">
        <v>4160760070.4323926</v>
      </c>
    </row>
    <row r="14" spans="1:107" x14ac:dyDescent="0.35">
      <c r="D14" s="150"/>
    </row>
    <row r="15" spans="1:107" x14ac:dyDescent="0.35">
      <c r="B15" s="165" t="s">
        <v>248</v>
      </c>
      <c r="C15" s="165"/>
      <c r="D15" s="198"/>
      <c r="E15" s="166"/>
      <c r="F15" s="166"/>
    </row>
    <row r="16" spans="1:107" x14ac:dyDescent="0.35">
      <c r="D16" s="150"/>
    </row>
    <row r="17" spans="2:11" ht="21" x14ac:dyDescent="0.35">
      <c r="B17" s="353" t="s">
        <v>19</v>
      </c>
      <c r="C17" s="353"/>
      <c r="D17" s="199" t="s">
        <v>167</v>
      </c>
      <c r="F17" s="180"/>
      <c r="K17" s="200"/>
    </row>
    <row r="18" spans="2:11" x14ac:dyDescent="0.35">
      <c r="B18" s="358" t="s">
        <v>172</v>
      </c>
      <c r="C18" s="358"/>
      <c r="D18" s="201">
        <v>366591099000</v>
      </c>
      <c r="F18" s="202"/>
      <c r="J18" s="203"/>
    </row>
    <row r="19" spans="2:11" x14ac:dyDescent="0.35">
      <c r="B19" s="358" t="s">
        <v>175</v>
      </c>
      <c r="C19" s="358"/>
      <c r="D19" s="201">
        <v>321789310022.9126</v>
      </c>
      <c r="E19" s="162"/>
      <c r="F19" s="202"/>
      <c r="J19" s="203"/>
    </row>
    <row r="20" spans="2:11" x14ac:dyDescent="0.35">
      <c r="B20" s="358" t="s">
        <v>176</v>
      </c>
      <c r="C20" s="358"/>
      <c r="D20" s="201">
        <v>468776704000</v>
      </c>
      <c r="E20" s="162"/>
      <c r="F20" s="202"/>
      <c r="J20" s="203"/>
    </row>
    <row r="21" spans="2:11" x14ac:dyDescent="0.35">
      <c r="B21" s="358" t="s">
        <v>177</v>
      </c>
      <c r="C21" s="358"/>
      <c r="D21" s="201">
        <v>472556818673</v>
      </c>
      <c r="F21" s="202"/>
      <c r="J21" s="203"/>
    </row>
    <row r="22" spans="2:11" x14ac:dyDescent="0.35">
      <c r="B22" s="347" t="s">
        <v>173</v>
      </c>
      <c r="C22" s="348"/>
      <c r="D22" s="204">
        <v>48581903650.087402</v>
      </c>
      <c r="F22" s="202"/>
      <c r="J22" s="203"/>
    </row>
    <row r="23" spans="2:11" x14ac:dyDescent="0.35">
      <c r="C23" s="205"/>
      <c r="D23" s="150"/>
      <c r="F23" s="202"/>
      <c r="J23" s="203"/>
    </row>
    <row r="24" spans="2:11" x14ac:dyDescent="0.35">
      <c r="B24" s="206" t="s">
        <v>249</v>
      </c>
      <c r="C24" s="206"/>
      <c r="D24" s="207"/>
      <c r="E24" s="208"/>
      <c r="F24" s="208"/>
      <c r="J24" s="203"/>
    </row>
    <row r="25" spans="2:11" x14ac:dyDescent="0.35">
      <c r="B25" s="145"/>
      <c r="C25" s="205"/>
      <c r="D25" s="209"/>
      <c r="E25" s="145"/>
      <c r="F25" s="210"/>
      <c r="J25" s="203"/>
    </row>
    <row r="26" spans="2:11" x14ac:dyDescent="0.35">
      <c r="B26" s="353" t="s">
        <v>19</v>
      </c>
      <c r="C26" s="353"/>
      <c r="D26" s="199" t="s">
        <v>167</v>
      </c>
      <c r="E26" s="145"/>
      <c r="F26" s="210"/>
      <c r="J26" s="203"/>
    </row>
    <row r="27" spans="2:11" x14ac:dyDescent="0.35">
      <c r="B27" s="345" t="s">
        <v>178</v>
      </c>
      <c r="C27" s="345"/>
      <c r="D27" s="211">
        <v>222813413.162</v>
      </c>
      <c r="E27" s="145"/>
      <c r="F27" s="210"/>
      <c r="J27" s="203"/>
    </row>
    <row r="28" spans="2:11" x14ac:dyDescent="0.35">
      <c r="B28" s="345" t="s">
        <v>179</v>
      </c>
      <c r="C28" s="345"/>
      <c r="D28" s="211">
        <v>1343.3243002271772</v>
      </c>
      <c r="E28" s="212"/>
      <c r="F28" s="210"/>
      <c r="J28" s="203"/>
    </row>
    <row r="29" spans="2:11" x14ac:dyDescent="0.35">
      <c r="B29" s="346" t="s">
        <v>180</v>
      </c>
      <c r="C29" s="346"/>
      <c r="D29" s="211">
        <v>22478637705.84</v>
      </c>
      <c r="E29" s="145"/>
      <c r="F29" s="210"/>
      <c r="J29" s="203"/>
    </row>
    <row r="30" spans="2:11" x14ac:dyDescent="0.35">
      <c r="B30" s="347" t="s">
        <v>175</v>
      </c>
      <c r="C30" s="348"/>
      <c r="D30" s="204">
        <v>321789310022.9126</v>
      </c>
      <c r="E30" s="212"/>
      <c r="F30" s="210"/>
      <c r="J30" s="203"/>
    </row>
    <row r="31" spans="2:11" x14ac:dyDescent="0.35">
      <c r="B31" s="213"/>
      <c r="E31" s="145"/>
      <c r="F31" s="210"/>
      <c r="J31" s="203"/>
    </row>
    <row r="32" spans="2:11" x14ac:dyDescent="0.35">
      <c r="B32" s="213"/>
      <c r="E32" s="145"/>
      <c r="F32" s="210"/>
      <c r="J32" s="203"/>
    </row>
    <row r="33" spans="2:11" x14ac:dyDescent="0.35">
      <c r="B33" s="145"/>
      <c r="C33" s="205"/>
      <c r="D33" s="145"/>
      <c r="E33" s="145"/>
      <c r="F33" s="210"/>
      <c r="J33" s="203"/>
    </row>
    <row r="34" spans="2:11" x14ac:dyDescent="0.35">
      <c r="B34" s="349" t="s">
        <v>276</v>
      </c>
      <c r="C34" s="349"/>
      <c r="D34" s="349"/>
      <c r="E34" s="349"/>
    </row>
    <row r="35" spans="2:11" x14ac:dyDescent="0.35">
      <c r="B35" s="350"/>
      <c r="C35" s="350"/>
      <c r="D35" s="350"/>
      <c r="E35" s="350"/>
    </row>
    <row r="36" spans="2:11" x14ac:dyDescent="0.35">
      <c r="B36" s="350"/>
      <c r="C36" s="350"/>
      <c r="D36" s="350"/>
      <c r="E36" s="350"/>
    </row>
    <row r="37" spans="2:11" x14ac:dyDescent="0.35">
      <c r="B37" s="350"/>
      <c r="C37" s="350"/>
      <c r="D37" s="350"/>
      <c r="E37" s="350"/>
      <c r="F37" s="214"/>
      <c r="G37" s="172"/>
    </row>
    <row r="38" spans="2:11" ht="4.5" customHeight="1" x14ac:dyDescent="0.35">
      <c r="B38" s="350"/>
      <c r="C38" s="350"/>
      <c r="D38" s="350"/>
      <c r="E38" s="350"/>
      <c r="F38" s="215"/>
      <c r="G38" s="171"/>
      <c r="J38" s="216"/>
      <c r="K38" s="217"/>
    </row>
    <row r="39" spans="2:11" x14ac:dyDescent="0.35">
      <c r="G39" s="218"/>
      <c r="K39" s="219"/>
    </row>
    <row r="40" spans="2:11" x14ac:dyDescent="0.35">
      <c r="G40" s="218"/>
      <c r="K40" s="219"/>
    </row>
    <row r="41" spans="2:11" hidden="1" x14ac:dyDescent="0.35">
      <c r="G41" s="218"/>
      <c r="K41" s="219"/>
    </row>
    <row r="42" spans="2:11" hidden="1" x14ac:dyDescent="0.35">
      <c r="J42" s="220"/>
    </row>
    <row r="43" spans="2:11" hidden="1" x14ac:dyDescent="0.35">
      <c r="J43" s="172"/>
    </row>
    <row r="44" spans="2:11" hidden="1" x14ac:dyDescent="0.35">
      <c r="F44" s="221"/>
      <c r="J44" s="221"/>
    </row>
    <row r="45" spans="2:11" hidden="1" x14ac:dyDescent="0.35">
      <c r="F45" s="221"/>
      <c r="J45" s="221"/>
    </row>
    <row r="46" spans="2:11" hidden="1" x14ac:dyDescent="0.35">
      <c r="F46" s="221"/>
      <c r="H46" s="145"/>
      <c r="J46" s="222"/>
    </row>
    <row r="47" spans="2:11" hidden="1" x14ac:dyDescent="0.35">
      <c r="F47" s="221"/>
      <c r="G47" s="223"/>
    </row>
    <row r="48" spans="2:11" hidden="1" x14ac:dyDescent="0.35">
      <c r="F48" s="221"/>
    </row>
    <row r="49" spans="3:7" hidden="1" x14ac:dyDescent="0.35">
      <c r="F49" s="221"/>
      <c r="G49" s="223"/>
    </row>
    <row r="50" spans="3:7" hidden="1" x14ac:dyDescent="0.35">
      <c r="F50" s="221"/>
    </row>
    <row r="51" spans="3:7" hidden="1" x14ac:dyDescent="0.35">
      <c r="E51" s="224"/>
      <c r="F51" s="221"/>
    </row>
    <row r="52" spans="3:7" hidden="1" x14ac:dyDescent="0.35">
      <c r="F52" s="221"/>
    </row>
    <row r="55" spans="3:7" hidden="1" x14ac:dyDescent="0.35">
      <c r="C55" s="225"/>
      <c r="F55" s="224"/>
    </row>
    <row r="56" spans="3:7" hidden="1" x14ac:dyDescent="0.35">
      <c r="C56" s="226"/>
    </row>
    <row r="57" spans="3:7" hidden="1" x14ac:dyDescent="0.35">
      <c r="C57" s="226"/>
    </row>
    <row r="58" spans="3:7" hidden="1" x14ac:dyDescent="0.35">
      <c r="C58" s="226"/>
    </row>
    <row r="59" spans="3:7" hidden="1" x14ac:dyDescent="0.35">
      <c r="C59" s="226"/>
      <c r="F59" s="221"/>
    </row>
    <row r="60" spans="3:7" hidden="1" x14ac:dyDescent="0.35">
      <c r="C60" s="226"/>
    </row>
    <row r="61" spans="3:7" hidden="1" x14ac:dyDescent="0.35">
      <c r="C61" s="226"/>
    </row>
    <row r="62" spans="3:7" hidden="1" x14ac:dyDescent="0.35">
      <c r="C62" s="226"/>
    </row>
    <row r="63" spans="3:7" hidden="1" x14ac:dyDescent="0.35">
      <c r="C63" s="226"/>
    </row>
    <row r="64" spans="3:7" hidden="1" x14ac:dyDescent="0.35">
      <c r="C64" s="226"/>
    </row>
    <row r="65" spans="3:3" hidden="1" x14ac:dyDescent="0.35">
      <c r="C65" s="226"/>
    </row>
    <row r="66" spans="3:3" hidden="1" x14ac:dyDescent="0.35">
      <c r="C66" s="226"/>
    </row>
    <row r="67" spans="3:3" hidden="1" x14ac:dyDescent="0.35">
      <c r="C67" s="226"/>
    </row>
    <row r="68" spans="3:3" hidden="1" x14ac:dyDescent="0.35">
      <c r="C68" s="226"/>
    </row>
    <row r="69" spans="3:3" hidden="1" x14ac:dyDescent="0.35">
      <c r="C69" s="226"/>
    </row>
    <row r="70" spans="3:3" hidden="1" x14ac:dyDescent="0.35">
      <c r="C70" s="226"/>
    </row>
  </sheetData>
  <sheetProtection algorithmName="SHA-512" hashValue="fovbweXTG/aee/p5a+ZWeDA0+Nt1Y5h0q/NhFD1hbmLVMRSN5SsFMWQD5lA5qw0/2Hggr2BT/rBS5UQ7vRA1bg==" saltValue="pG9zxLbeDBNopFnNLV5uhQ==" spinCount="100000" sheet="1" objects="1" scenarios="1"/>
  <mergeCells count="18">
    <mergeCell ref="B9:C9"/>
    <mergeCell ref="B1:B5"/>
    <mergeCell ref="B17:C17"/>
    <mergeCell ref="B26:C26"/>
    <mergeCell ref="B10:C10"/>
    <mergeCell ref="B11:C11"/>
    <mergeCell ref="B12:C12"/>
    <mergeCell ref="B13:C13"/>
    <mergeCell ref="B18:C18"/>
    <mergeCell ref="B19:C19"/>
    <mergeCell ref="B20:C20"/>
    <mergeCell ref="B21:C21"/>
    <mergeCell ref="B22:C22"/>
    <mergeCell ref="B27:C27"/>
    <mergeCell ref="B28:C28"/>
    <mergeCell ref="B29:C29"/>
    <mergeCell ref="B30:C30"/>
    <mergeCell ref="B34:E38"/>
  </mergeCells>
  <hyperlinks>
    <hyperlink ref="F5" location="Contenido!A1" display="Regresar" xr:uid="{2E1301F0-69F6-46F8-BC1F-3FC766C0F39A}"/>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A386F-BBB7-4594-887F-CBF7EAEB3F63}">
  <sheetPr>
    <tabColor rgb="FF6F7271"/>
  </sheetPr>
  <dimension ref="A1:I41"/>
  <sheetViews>
    <sheetView showGridLines="0" zoomScale="90" zoomScaleNormal="90" workbookViewId="0">
      <selection sqref="A1:A5"/>
    </sheetView>
  </sheetViews>
  <sheetFormatPr baseColWidth="10" defaultColWidth="0" defaultRowHeight="15" zeroHeight="1" x14ac:dyDescent="0.35"/>
  <cols>
    <col min="1" max="1" width="15.44140625" style="139" customWidth="1"/>
    <col min="2" max="2" width="8.44140625" style="139" customWidth="1"/>
    <col min="3" max="3" width="69" style="139" customWidth="1"/>
    <col min="4" max="4" width="16.109375" style="139" customWidth="1"/>
    <col min="5" max="5" width="29.88671875" style="139" customWidth="1"/>
    <col min="6" max="6" width="19.5546875" style="139" bestFit="1" customWidth="1"/>
    <col min="7" max="7" width="161.109375" style="139" customWidth="1"/>
    <col min="8" max="8" width="14.33203125" style="139" customWidth="1"/>
    <col min="9" max="9" width="5.6640625" style="139" customWidth="1"/>
    <col min="10" max="16384" width="11.5546875" style="139" hidden="1"/>
  </cols>
  <sheetData>
    <row r="1" spans="1:9" s="131" customFormat="1" ht="18" customHeight="1" x14ac:dyDescent="0.3">
      <c r="A1" s="338"/>
      <c r="B1" s="338"/>
      <c r="C1" s="132"/>
      <c r="D1" s="132"/>
      <c r="E1" s="132"/>
      <c r="F1" s="132"/>
      <c r="G1" s="132"/>
      <c r="H1" s="132"/>
      <c r="I1" s="132"/>
    </row>
    <row r="2" spans="1:9" s="131" customFormat="1" ht="18" customHeight="1" x14ac:dyDescent="0.35">
      <c r="A2" s="338"/>
      <c r="B2" s="338"/>
      <c r="C2" s="227" t="s">
        <v>0</v>
      </c>
      <c r="D2" s="132"/>
      <c r="E2" s="133"/>
      <c r="I2" s="151"/>
    </row>
    <row r="3" spans="1:9" s="131" customFormat="1" ht="18" customHeight="1" x14ac:dyDescent="0.35">
      <c r="A3" s="338"/>
      <c r="B3" s="338"/>
      <c r="C3" s="228" t="s">
        <v>1</v>
      </c>
      <c r="D3" s="132"/>
      <c r="E3" s="134"/>
      <c r="I3" s="151"/>
    </row>
    <row r="4" spans="1:9" s="131" customFormat="1" ht="6.9" customHeight="1" x14ac:dyDescent="0.35">
      <c r="A4" s="338"/>
      <c r="B4" s="338"/>
      <c r="C4" s="229"/>
      <c r="D4" s="132"/>
      <c r="E4" s="132"/>
      <c r="I4" s="151"/>
    </row>
    <row r="5" spans="1:9" s="131" customFormat="1" ht="18" customHeight="1" x14ac:dyDescent="0.35">
      <c r="A5" s="338"/>
      <c r="B5" s="339"/>
      <c r="C5" s="230" t="s">
        <v>237</v>
      </c>
      <c r="D5" s="136"/>
      <c r="E5" s="137"/>
      <c r="F5" s="137"/>
      <c r="G5" s="137"/>
      <c r="H5" s="153" t="s">
        <v>152</v>
      </c>
      <c r="I5" s="151"/>
    </row>
    <row r="6" spans="1:9" ht="15.6" x14ac:dyDescent="0.35">
      <c r="I6" s="151"/>
    </row>
    <row r="7" spans="1:9" s="140" customFormat="1" ht="18" customHeight="1" x14ac:dyDescent="0.35">
      <c r="A7" s="154"/>
      <c r="B7" s="155" t="s">
        <v>183</v>
      </c>
      <c r="C7" s="156"/>
      <c r="D7" s="156"/>
      <c r="E7" s="156"/>
      <c r="F7" s="156"/>
      <c r="G7" s="156"/>
      <c r="H7" s="156"/>
      <c r="I7" s="151"/>
    </row>
    <row r="8" spans="1:9" s="151" customFormat="1" ht="15.6" x14ac:dyDescent="0.35"/>
    <row r="9" spans="1:9" ht="15.6" x14ac:dyDescent="0.35">
      <c r="H9" s="151"/>
      <c r="I9" s="151"/>
    </row>
    <row r="10" spans="1:9" x14ac:dyDescent="0.35">
      <c r="B10" s="199" t="s">
        <v>218</v>
      </c>
      <c r="C10" s="231" t="s">
        <v>104</v>
      </c>
      <c r="D10" s="231" t="s">
        <v>206</v>
      </c>
      <c r="E10" s="231" t="s">
        <v>105</v>
      </c>
      <c r="F10" s="231">
        <v>2025</v>
      </c>
      <c r="G10" s="231" t="s">
        <v>107</v>
      </c>
    </row>
    <row r="11" spans="1:9" x14ac:dyDescent="0.35">
      <c r="B11" s="232">
        <v>1</v>
      </c>
      <c r="C11" s="233" t="s">
        <v>109</v>
      </c>
      <c r="D11" s="234" t="s">
        <v>207</v>
      </c>
      <c r="E11" s="235" t="s">
        <v>110</v>
      </c>
      <c r="F11" s="236">
        <v>9.0999999999999998E-2</v>
      </c>
      <c r="G11" s="237" t="s">
        <v>250</v>
      </c>
    </row>
    <row r="12" spans="1:9" x14ac:dyDescent="0.35">
      <c r="B12" s="232">
        <v>2</v>
      </c>
      <c r="C12" s="233" t="s">
        <v>113</v>
      </c>
      <c r="D12" s="234" t="s">
        <v>262</v>
      </c>
      <c r="E12" s="235" t="s">
        <v>110</v>
      </c>
      <c r="F12" s="238">
        <v>0.38341453466077507</v>
      </c>
      <c r="G12" s="161" t="s">
        <v>251</v>
      </c>
      <c r="I12" s="239"/>
    </row>
    <row r="13" spans="1:9" x14ac:dyDescent="0.35">
      <c r="B13" s="232">
        <v>3</v>
      </c>
      <c r="C13" s="233" t="s">
        <v>116</v>
      </c>
      <c r="D13" s="234" t="s">
        <v>208</v>
      </c>
      <c r="E13" s="235" t="s">
        <v>209</v>
      </c>
      <c r="F13" s="240">
        <v>-1.0509105099688785E-3</v>
      </c>
      <c r="G13" s="237" t="s">
        <v>232</v>
      </c>
    </row>
    <row r="14" spans="1:9" x14ac:dyDescent="0.35">
      <c r="B14" s="232">
        <v>4</v>
      </c>
      <c r="C14" s="233" t="s">
        <v>202</v>
      </c>
      <c r="D14" s="234" t="s">
        <v>216</v>
      </c>
      <c r="E14" s="235" t="s">
        <v>110</v>
      </c>
      <c r="F14" s="236">
        <v>4.5999999999999999E-2</v>
      </c>
      <c r="G14" s="161" t="s">
        <v>252</v>
      </c>
    </row>
    <row r="15" spans="1:9" x14ac:dyDescent="0.35">
      <c r="B15" s="232">
        <v>5</v>
      </c>
      <c r="C15" s="233" t="s">
        <v>203</v>
      </c>
      <c r="D15" s="234" t="s">
        <v>263</v>
      </c>
      <c r="E15" s="241" t="s">
        <v>110</v>
      </c>
      <c r="F15" s="170">
        <v>0.3</v>
      </c>
      <c r="G15" s="237" t="s">
        <v>278</v>
      </c>
    </row>
    <row r="16" spans="1:9" x14ac:dyDescent="0.35">
      <c r="B16" s="232">
        <v>6</v>
      </c>
      <c r="C16" s="233" t="s">
        <v>128</v>
      </c>
      <c r="D16" s="234" t="s">
        <v>264</v>
      </c>
      <c r="E16" s="242" t="s">
        <v>265</v>
      </c>
      <c r="F16" s="238">
        <v>0.38313277670826379</v>
      </c>
      <c r="G16" s="237" t="s">
        <v>231</v>
      </c>
    </row>
    <row r="17" spans="1:9" x14ac:dyDescent="0.35">
      <c r="B17" s="232">
        <v>7</v>
      </c>
      <c r="C17" s="233" t="s">
        <v>204</v>
      </c>
      <c r="D17" s="234" t="s">
        <v>217</v>
      </c>
      <c r="E17" s="241" t="s">
        <v>110</v>
      </c>
      <c r="F17" s="236">
        <v>7.3846542568870452E-2</v>
      </c>
      <c r="G17" s="161" t="s">
        <v>279</v>
      </c>
    </row>
    <row r="18" spans="1:9" x14ac:dyDescent="0.35">
      <c r="B18" s="232">
        <v>8</v>
      </c>
      <c r="C18" s="233" t="s">
        <v>230</v>
      </c>
      <c r="D18" s="234" t="s">
        <v>223</v>
      </c>
      <c r="E18" s="242" t="s">
        <v>266</v>
      </c>
      <c r="F18" s="236">
        <v>0.13691713863329646</v>
      </c>
      <c r="G18" s="237" t="s">
        <v>229</v>
      </c>
    </row>
    <row r="19" spans="1:9" x14ac:dyDescent="0.35">
      <c r="B19" s="232">
        <v>9</v>
      </c>
      <c r="C19" s="243" t="s">
        <v>228</v>
      </c>
      <c r="D19" s="234" t="s">
        <v>210</v>
      </c>
      <c r="E19" s="241" t="s">
        <v>110</v>
      </c>
      <c r="F19" s="236">
        <v>2.7846542568870453E-2</v>
      </c>
      <c r="G19" s="237" t="s">
        <v>253</v>
      </c>
    </row>
    <row r="20" spans="1:9" s="239" customFormat="1" x14ac:dyDescent="0.35">
      <c r="A20" s="139"/>
      <c r="B20" s="232">
        <v>10</v>
      </c>
      <c r="C20" s="233" t="s">
        <v>226</v>
      </c>
      <c r="D20" s="234" t="s">
        <v>211</v>
      </c>
      <c r="E20" s="242" t="s">
        <v>267</v>
      </c>
      <c r="F20" s="236">
        <v>8.3192579798209307E-2</v>
      </c>
      <c r="G20" s="237" t="s">
        <v>227</v>
      </c>
      <c r="I20" s="139"/>
    </row>
    <row r="21" spans="1:9" x14ac:dyDescent="0.35">
      <c r="B21" s="232">
        <v>11</v>
      </c>
      <c r="C21" s="233" t="s">
        <v>205</v>
      </c>
      <c r="D21" s="234" t="s">
        <v>212</v>
      </c>
      <c r="E21" s="242" t="s">
        <v>224</v>
      </c>
      <c r="F21" s="236">
        <v>0.13697359833681971</v>
      </c>
      <c r="G21" s="237" t="s">
        <v>225</v>
      </c>
    </row>
    <row r="22" spans="1:9" x14ac:dyDescent="0.35">
      <c r="B22" s="232">
        <v>12</v>
      </c>
      <c r="C22" s="233" t="s">
        <v>221</v>
      </c>
      <c r="D22" s="234" t="s">
        <v>213</v>
      </c>
      <c r="E22" s="241" t="s">
        <v>110</v>
      </c>
      <c r="F22" s="236">
        <v>4.6608896408861566E-2</v>
      </c>
      <c r="G22" s="237" t="s">
        <v>280</v>
      </c>
    </row>
    <row r="23" spans="1:9" x14ac:dyDescent="0.35">
      <c r="B23" s="244">
        <v>13</v>
      </c>
      <c r="C23" s="245" t="s">
        <v>220</v>
      </c>
      <c r="D23" s="246" t="s">
        <v>214</v>
      </c>
      <c r="E23" s="246" t="s">
        <v>215</v>
      </c>
      <c r="F23" s="247">
        <v>8.634046799909556E-2</v>
      </c>
      <c r="G23" s="248" t="s">
        <v>222</v>
      </c>
    </row>
    <row r="24" spans="1:9" x14ac:dyDescent="0.35">
      <c r="B24" s="326" t="s">
        <v>219</v>
      </c>
      <c r="F24" s="249">
        <v>8.634046799909556E-2</v>
      </c>
      <c r="G24" s="249"/>
    </row>
    <row r="25" spans="1:9" ht="15.6" x14ac:dyDescent="0.35">
      <c r="B25" s="151"/>
      <c r="C25" s="151"/>
      <c r="D25" s="151"/>
      <c r="E25" s="151"/>
      <c r="F25" s="151"/>
      <c r="G25" s="151"/>
      <c r="H25" s="151"/>
      <c r="I25" s="151"/>
    </row>
    <row r="26" spans="1:9" x14ac:dyDescent="0.35">
      <c r="E26" s="250"/>
      <c r="F26" s="251"/>
      <c r="G26" s="251"/>
      <c r="H26" s="251"/>
    </row>
    <row r="27" spans="1:9" x14ac:dyDescent="0.35">
      <c r="B27" s="250"/>
      <c r="F27" s="251"/>
      <c r="G27" s="251"/>
      <c r="H27" s="251"/>
    </row>
    <row r="28" spans="1:9" x14ac:dyDescent="0.35">
      <c r="B28" s="250"/>
      <c r="C28" s="239"/>
      <c r="D28" s="239"/>
      <c r="E28" s="250"/>
      <c r="F28" s="251"/>
      <c r="G28" s="251"/>
      <c r="H28" s="251"/>
    </row>
    <row r="29" spans="1:9" x14ac:dyDescent="0.35">
      <c r="B29" s="250"/>
      <c r="E29" s="250"/>
      <c r="F29" s="251"/>
      <c r="G29" s="251"/>
      <c r="H29" s="252"/>
    </row>
    <row r="30" spans="1:9" x14ac:dyDescent="0.35">
      <c r="B30" s="250"/>
      <c r="E30" s="250"/>
      <c r="F30" s="251"/>
      <c r="G30" s="251"/>
      <c r="H30" s="251"/>
    </row>
    <row r="31" spans="1:9" hidden="1" x14ac:dyDescent="0.35">
      <c r="B31" s="250"/>
      <c r="E31" s="250"/>
      <c r="F31" s="251"/>
      <c r="G31" s="251"/>
      <c r="H31" s="251"/>
    </row>
    <row r="32" spans="1:9" hidden="1" x14ac:dyDescent="0.35">
      <c r="B32" s="250"/>
      <c r="E32" s="250"/>
      <c r="F32" s="251"/>
      <c r="G32" s="251"/>
      <c r="H32" s="251"/>
    </row>
    <row r="33" spans="2:8" hidden="1" x14ac:dyDescent="0.35">
      <c r="B33" s="250"/>
      <c r="F33" s="251"/>
      <c r="G33" s="251"/>
      <c r="H33" s="251"/>
    </row>
    <row r="34" spans="2:8" hidden="1" x14ac:dyDescent="0.35">
      <c r="B34" s="250"/>
      <c r="E34" s="253"/>
      <c r="F34" s="254"/>
      <c r="G34" s="254"/>
      <c r="H34" s="254"/>
    </row>
    <row r="35" spans="2:8" hidden="1" x14ac:dyDescent="0.35">
      <c r="B35" s="250"/>
      <c r="F35" s="254"/>
      <c r="G35" s="254"/>
      <c r="H35" s="254"/>
    </row>
    <row r="36" spans="2:8" ht="15.6" hidden="1" x14ac:dyDescent="0.35">
      <c r="F36" s="255"/>
      <c r="G36" s="255"/>
      <c r="H36" s="254"/>
    </row>
    <row r="37" spans="2:8" hidden="1" x14ac:dyDescent="0.35">
      <c r="F37" s="254"/>
      <c r="G37" s="254"/>
      <c r="H37" s="254"/>
    </row>
    <row r="38" spans="2:8" x14ac:dyDescent="0.35"/>
    <row r="39" spans="2:8" x14ac:dyDescent="0.35"/>
    <row r="40" spans="2:8" x14ac:dyDescent="0.35"/>
    <row r="41" spans="2:8" x14ac:dyDescent="0.35"/>
  </sheetData>
  <sheetProtection algorithmName="SHA-512" hashValue="o5Eq+tENYeQSshitQS5gyZHn40ZdsJki8CZhAX0DyUFKEMryD9rhUUnNXTIc3QfQJfQLn/lVnSTOaPGFT95A0g==" saltValue="WjcEh4bkN4fVbx7PzHyFOw==" spinCount="100000" sheet="1" objects="1" scenarios="1"/>
  <mergeCells count="2">
    <mergeCell ref="B1:B5"/>
    <mergeCell ref="A1:A5"/>
  </mergeCells>
  <hyperlinks>
    <hyperlink ref="H5" location="Contenido!A1" display="Regresar" xr:uid="{E220844F-C254-4A12-A738-A83D223FEEA9}"/>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rgb="FF6F7271"/>
  </sheetPr>
  <dimension ref="A1:P81"/>
  <sheetViews>
    <sheetView showGridLines="0" zoomScale="90" zoomScaleNormal="90" workbookViewId="0"/>
  </sheetViews>
  <sheetFormatPr baseColWidth="10" defaultColWidth="0" defaultRowHeight="15.6" zeroHeight="1" x14ac:dyDescent="0.35"/>
  <cols>
    <col min="1" max="1" width="15.44140625" style="145" customWidth="1"/>
    <col min="2" max="2" width="36.5546875" style="145" customWidth="1"/>
    <col min="3" max="3" width="45.88671875" style="145" customWidth="1"/>
    <col min="4" max="4" width="12.109375" style="145" bestFit="1" customWidth="1"/>
    <col min="5" max="5" width="11.44140625" style="145" customWidth="1"/>
    <col min="6" max="6" width="8.88671875" style="145" customWidth="1"/>
    <col min="7" max="7" width="35.33203125" style="145" customWidth="1"/>
    <col min="8" max="10" width="20.88671875" style="145" customWidth="1"/>
    <col min="11" max="11" width="6.44140625" style="145" customWidth="1"/>
    <col min="12" max="16" width="11.44140625" style="145" hidden="1" customWidth="1"/>
    <col min="17" max="16384" width="0" style="145" hidden="1"/>
  </cols>
  <sheetData>
    <row r="1" spans="1:16" s="131" customFormat="1" ht="18" customHeight="1" x14ac:dyDescent="0.3">
      <c r="B1" s="338"/>
      <c r="C1" s="132"/>
      <c r="D1" s="132"/>
      <c r="E1" s="132"/>
      <c r="F1" s="132"/>
      <c r="G1" s="132"/>
      <c r="H1" s="132"/>
      <c r="I1" s="132"/>
      <c r="J1" s="132"/>
    </row>
    <row r="2" spans="1:16" s="131" customFormat="1" ht="18" customHeight="1" x14ac:dyDescent="0.3">
      <c r="B2" s="338"/>
      <c r="C2" s="256" t="s">
        <v>0</v>
      </c>
    </row>
    <row r="3" spans="1:16" s="131" customFormat="1" ht="18" customHeight="1" x14ac:dyDescent="0.3">
      <c r="B3" s="338"/>
      <c r="C3" s="257" t="s">
        <v>1</v>
      </c>
      <c r="H3" s="132"/>
      <c r="I3" s="132"/>
      <c r="J3" s="132"/>
    </row>
    <row r="4" spans="1:16" s="131" customFormat="1" ht="6.9" customHeight="1" x14ac:dyDescent="0.3">
      <c r="B4" s="338"/>
      <c r="C4" s="258"/>
      <c r="H4" s="132"/>
      <c r="I4" s="132"/>
      <c r="J4" s="132"/>
    </row>
    <row r="5" spans="1:16" s="131" customFormat="1" ht="18" customHeight="1" x14ac:dyDescent="0.35">
      <c r="A5" s="135"/>
      <c r="B5" s="339"/>
      <c r="C5" s="259" t="s">
        <v>59</v>
      </c>
      <c r="D5" s="136"/>
      <c r="E5" s="136"/>
      <c r="F5" s="136"/>
      <c r="G5" s="136"/>
      <c r="H5" s="136"/>
      <c r="I5" s="152"/>
      <c r="J5" s="153" t="s">
        <v>152</v>
      </c>
    </row>
    <row r="6" spans="1:16" s="131" customFormat="1" ht="18" customHeight="1" x14ac:dyDescent="0.35">
      <c r="A6" s="135"/>
      <c r="B6" s="132"/>
      <c r="C6" s="189"/>
      <c r="D6" s="132"/>
      <c r="E6" s="132"/>
      <c r="F6" s="132"/>
      <c r="G6" s="132"/>
      <c r="H6" s="132"/>
      <c r="I6" s="190"/>
      <c r="J6" s="190"/>
    </row>
    <row r="7" spans="1:16" s="140" customFormat="1" ht="18" customHeight="1" x14ac:dyDescent="0.35">
      <c r="A7" s="154"/>
      <c r="B7" s="260" t="s">
        <v>238</v>
      </c>
      <c r="C7" s="261"/>
      <c r="D7" s="261"/>
      <c r="E7" s="261"/>
      <c r="F7" s="261"/>
      <c r="G7" s="261"/>
      <c r="H7" s="261"/>
      <c r="I7" s="261"/>
      <c r="J7" s="261"/>
      <c r="K7" s="131"/>
      <c r="L7" s="131"/>
      <c r="M7" s="131"/>
      <c r="N7" s="131"/>
      <c r="O7" s="131"/>
      <c r="P7" s="131"/>
    </row>
    <row r="8" spans="1:16" x14ac:dyDescent="0.35">
      <c r="A8" s="262"/>
      <c r="B8" s="262"/>
      <c r="C8" s="262"/>
      <c r="D8" s="262"/>
      <c r="E8" s="262"/>
      <c r="F8" s="262"/>
      <c r="G8" s="262"/>
      <c r="H8" s="262"/>
      <c r="I8" s="262"/>
      <c r="J8" s="262"/>
      <c r="K8" s="131"/>
      <c r="L8" s="131"/>
      <c r="M8" s="131"/>
      <c r="N8" s="131"/>
      <c r="O8" s="131"/>
      <c r="P8" s="131"/>
    </row>
    <row r="9" spans="1:16" ht="31.2" x14ac:dyDescent="0.35">
      <c r="B9" s="199" t="s">
        <v>21</v>
      </c>
      <c r="C9" s="158" t="s">
        <v>268</v>
      </c>
      <c r="G9" s="158" t="s">
        <v>22</v>
      </c>
      <c r="H9" s="158" t="s">
        <v>23</v>
      </c>
      <c r="I9" s="158" t="s">
        <v>24</v>
      </c>
      <c r="J9" s="158" t="s">
        <v>167</v>
      </c>
      <c r="K9" s="131"/>
      <c r="L9" s="131"/>
      <c r="M9" s="131"/>
      <c r="N9" s="131"/>
      <c r="O9" s="131"/>
      <c r="P9" s="131"/>
    </row>
    <row r="10" spans="1:16" ht="16.95" customHeight="1" x14ac:dyDescent="0.35">
      <c r="B10" s="327">
        <v>45200</v>
      </c>
      <c r="C10" s="328">
        <v>130.60900000000001</v>
      </c>
      <c r="G10" s="329" t="s">
        <v>247</v>
      </c>
      <c r="H10" s="330">
        <v>45200</v>
      </c>
      <c r="I10" s="330">
        <v>45566</v>
      </c>
      <c r="J10" s="331">
        <v>4.7615401695140003E-2</v>
      </c>
    </row>
    <row r="11" spans="1:16" ht="16.95" customHeight="1" x14ac:dyDescent="0.35">
      <c r="B11" s="327">
        <v>45231</v>
      </c>
      <c r="C11" s="328">
        <v>131.44499999999999</v>
      </c>
      <c r="G11" s="329" t="s">
        <v>282</v>
      </c>
      <c r="H11" s="330"/>
      <c r="I11" s="330"/>
      <c r="J11" s="331">
        <v>3.5000000000000003E-2</v>
      </c>
    </row>
    <row r="12" spans="1:16" ht="16.95" customHeight="1" x14ac:dyDescent="0.35">
      <c r="B12" s="327">
        <v>45261</v>
      </c>
      <c r="C12" s="328">
        <v>132.37299999999999</v>
      </c>
      <c r="G12" s="329" t="s">
        <v>59</v>
      </c>
      <c r="H12" s="332"/>
      <c r="I12" s="332"/>
      <c r="J12" s="331">
        <v>1.0842819407544655</v>
      </c>
      <c r="K12" s="263"/>
    </row>
    <row r="13" spans="1:16" ht="16.95" customHeight="1" x14ac:dyDescent="0.35">
      <c r="B13" s="327">
        <v>45292</v>
      </c>
      <c r="C13" s="328">
        <v>133.56</v>
      </c>
      <c r="K13" s="359"/>
      <c r="L13" s="359"/>
      <c r="M13" s="359"/>
      <c r="N13" s="359"/>
      <c r="O13" s="359"/>
    </row>
    <row r="14" spans="1:16" ht="16.95" customHeight="1" x14ac:dyDescent="0.35">
      <c r="B14" s="327">
        <v>45323</v>
      </c>
      <c r="C14" s="328">
        <v>133.68</v>
      </c>
      <c r="G14" s="360"/>
      <c r="H14" s="360"/>
      <c r="I14" s="360"/>
      <c r="J14" s="360"/>
      <c r="K14" s="359"/>
      <c r="L14" s="359"/>
      <c r="M14" s="359"/>
      <c r="N14" s="359"/>
      <c r="O14" s="359"/>
    </row>
    <row r="15" spans="1:16" ht="16.95" customHeight="1" x14ac:dyDescent="0.35">
      <c r="B15" s="327">
        <v>45352</v>
      </c>
      <c r="C15" s="328">
        <v>134.07</v>
      </c>
      <c r="G15" s="360"/>
      <c r="H15" s="360"/>
      <c r="I15" s="360"/>
      <c r="J15" s="360"/>
    </row>
    <row r="16" spans="1:16" x14ac:dyDescent="0.35">
      <c r="B16" s="327">
        <v>45383</v>
      </c>
      <c r="C16" s="328">
        <v>134.34</v>
      </c>
      <c r="G16" s="264"/>
      <c r="H16" s="264"/>
      <c r="I16" s="264"/>
      <c r="J16" s="264"/>
    </row>
    <row r="17" spans="1:16" ht="17.399999999999999" customHeight="1" x14ac:dyDescent="0.35">
      <c r="B17" s="327">
        <v>45413</v>
      </c>
      <c r="C17" s="328">
        <v>134.09</v>
      </c>
      <c r="G17" s="265"/>
      <c r="H17" s="265"/>
      <c r="I17" s="265"/>
      <c r="J17" s="265"/>
    </row>
    <row r="18" spans="1:16" ht="14.4" customHeight="1" x14ac:dyDescent="0.35">
      <c r="B18" s="327">
        <v>45444</v>
      </c>
      <c r="C18" s="328">
        <v>134.59</v>
      </c>
    </row>
    <row r="19" spans="1:16" ht="14.4" customHeight="1" x14ac:dyDescent="0.35">
      <c r="B19" s="327">
        <v>45474</v>
      </c>
      <c r="C19" s="328">
        <v>136.00299999999999</v>
      </c>
    </row>
    <row r="20" spans="1:16" x14ac:dyDescent="0.35">
      <c r="B20" s="327">
        <v>45505</v>
      </c>
      <c r="C20" s="328">
        <v>136.01300000000001</v>
      </c>
      <c r="D20" s="266"/>
      <c r="E20" s="266"/>
      <c r="F20" s="267"/>
    </row>
    <row r="21" spans="1:16" x14ac:dyDescent="0.35">
      <c r="B21" s="327">
        <v>45536</v>
      </c>
      <c r="C21" s="328">
        <v>136.08000000000001</v>
      </c>
      <c r="D21" s="266"/>
      <c r="E21" s="266"/>
      <c r="F21" s="267"/>
    </row>
    <row r="22" spans="1:16" x14ac:dyDescent="0.35">
      <c r="B22" s="327">
        <v>45566</v>
      </c>
      <c r="C22" s="328">
        <v>136.828</v>
      </c>
      <c r="D22" s="266"/>
      <c r="E22" s="266"/>
      <c r="F22" s="267"/>
      <c r="G22" s="265"/>
      <c r="H22" s="265"/>
      <c r="I22" s="265"/>
      <c r="J22" s="265"/>
    </row>
    <row r="23" spans="1:16" x14ac:dyDescent="0.35">
      <c r="B23" s="268"/>
      <c r="D23" s="266"/>
      <c r="E23" s="266"/>
      <c r="F23" s="267"/>
      <c r="G23" s="265"/>
      <c r="H23" s="265"/>
      <c r="I23" s="265"/>
      <c r="J23" s="265"/>
    </row>
    <row r="24" spans="1:16" x14ac:dyDescent="0.35">
      <c r="D24" s="266"/>
      <c r="E24" s="266"/>
      <c r="F24" s="267"/>
    </row>
    <row r="25" spans="1:16" x14ac:dyDescent="0.35">
      <c r="B25" s="349" t="s">
        <v>281</v>
      </c>
      <c r="C25" s="349"/>
      <c r="D25" s="349"/>
      <c r="E25" s="266"/>
      <c r="F25" s="267"/>
    </row>
    <row r="26" spans="1:16" x14ac:dyDescent="0.35">
      <c r="B26" s="350"/>
      <c r="C26" s="350"/>
      <c r="D26" s="350"/>
      <c r="E26" s="266"/>
      <c r="F26" s="267"/>
      <c r="G26" s="269"/>
    </row>
    <row r="27" spans="1:16" x14ac:dyDescent="0.35">
      <c r="B27" s="350"/>
      <c r="C27" s="350"/>
      <c r="D27" s="350"/>
      <c r="E27" s="266"/>
      <c r="F27" s="267"/>
    </row>
    <row r="28" spans="1:16" x14ac:dyDescent="0.35">
      <c r="B28" s="350"/>
      <c r="C28" s="350"/>
      <c r="D28" s="350"/>
      <c r="E28" s="266"/>
      <c r="F28" s="267"/>
      <c r="G28" s="269"/>
    </row>
    <row r="29" spans="1:16" ht="30" customHeight="1" x14ac:dyDescent="0.35">
      <c r="B29" s="350"/>
      <c r="C29" s="350"/>
      <c r="D29" s="350"/>
      <c r="E29" s="266"/>
      <c r="F29" s="267"/>
    </row>
    <row r="30" spans="1:16" x14ac:dyDescent="0.35"/>
    <row r="31" spans="1:16" x14ac:dyDescent="0.35"/>
    <row r="32" spans="1:16" s="151" customFormat="1" x14ac:dyDescent="0.35">
      <c r="A32" s="145"/>
      <c r="B32" s="145"/>
      <c r="C32" s="145"/>
      <c r="K32" s="270"/>
      <c r="L32" s="270"/>
      <c r="M32" s="270"/>
      <c r="N32" s="270"/>
      <c r="O32" s="270"/>
      <c r="P32" s="270"/>
    </row>
    <row r="33" spans="1:16" x14ac:dyDescent="0.35"/>
    <row r="34" spans="1:16" x14ac:dyDescent="0.35"/>
    <row r="35" spans="1:16" s="140" customFormat="1" ht="18" customHeight="1" x14ac:dyDescent="0.35">
      <c r="A35" s="271"/>
      <c r="B35" s="145"/>
      <c r="C35" s="145"/>
      <c r="K35" s="145"/>
      <c r="L35" s="145"/>
      <c r="M35" s="145"/>
      <c r="N35" s="145"/>
      <c r="O35" s="145"/>
      <c r="P35" s="145"/>
    </row>
    <row r="36" spans="1:16" x14ac:dyDescent="0.35"/>
    <row r="37" spans="1:16" x14ac:dyDescent="0.35"/>
    <row r="38" spans="1:16" x14ac:dyDescent="0.35"/>
    <row r="39" spans="1:16" ht="18" customHeight="1" x14ac:dyDescent="0.35"/>
    <row r="40" spans="1:16" x14ac:dyDescent="0.35"/>
    <row r="41" spans="1:16" x14ac:dyDescent="0.35">
      <c r="F41" s="272"/>
    </row>
    <row r="42" spans="1:16" x14ac:dyDescent="0.35">
      <c r="F42" s="272"/>
    </row>
    <row r="43" spans="1:16" x14ac:dyDescent="0.35">
      <c r="D43" s="266"/>
      <c r="E43" s="266"/>
      <c r="F43" s="267"/>
    </row>
    <row r="44" spans="1:16" x14ac:dyDescent="0.35">
      <c r="C44" s="151"/>
      <c r="D44" s="270"/>
      <c r="E44" s="270"/>
      <c r="F44" s="270"/>
      <c r="G44" s="270"/>
      <c r="H44" s="270"/>
      <c r="I44" s="270"/>
      <c r="J44" s="270"/>
      <c r="K44" s="151"/>
    </row>
    <row r="45" spans="1:16" x14ac:dyDescent="0.35">
      <c r="C45" s="151"/>
      <c r="D45" s="151"/>
      <c r="E45" s="151"/>
      <c r="F45" s="273"/>
      <c r="G45" s="151"/>
      <c r="H45" s="151"/>
      <c r="I45" s="151"/>
      <c r="J45" s="151"/>
      <c r="K45" s="151"/>
    </row>
    <row r="46" spans="1:16" x14ac:dyDescent="0.35">
      <c r="C46" s="151"/>
      <c r="D46" s="274"/>
      <c r="E46" s="274"/>
      <c r="F46" s="274"/>
      <c r="G46" s="151"/>
      <c r="H46" s="151"/>
      <c r="I46" s="151"/>
      <c r="J46" s="151"/>
      <c r="K46" s="151"/>
    </row>
    <row r="47" spans="1:16" x14ac:dyDescent="0.35">
      <c r="C47" s="151"/>
      <c r="D47" s="275"/>
      <c r="E47" s="275"/>
      <c r="F47" s="225"/>
      <c r="G47" s="151"/>
      <c r="H47" s="151"/>
      <c r="I47" s="151"/>
      <c r="J47" s="151"/>
      <c r="K47" s="151"/>
    </row>
    <row r="48" spans="1:16" x14ac:dyDescent="0.35">
      <c r="C48" s="151"/>
      <c r="D48" s="275"/>
      <c r="E48" s="275"/>
      <c r="F48" s="225"/>
      <c r="G48" s="151"/>
      <c r="H48" s="151"/>
      <c r="I48" s="151"/>
      <c r="J48" s="151"/>
      <c r="K48" s="151"/>
    </row>
    <row r="49" spans="3:11" x14ac:dyDescent="0.35">
      <c r="C49" s="151"/>
      <c r="D49" s="275"/>
      <c r="E49" s="275"/>
      <c r="F49" s="225"/>
      <c r="G49" s="151"/>
      <c r="H49" s="151"/>
      <c r="I49" s="151"/>
      <c r="J49" s="151"/>
      <c r="K49" s="151"/>
    </row>
    <row r="50" spans="3:11" x14ac:dyDescent="0.35">
      <c r="C50" s="151"/>
      <c r="D50" s="275"/>
      <c r="E50" s="275"/>
      <c r="F50" s="225"/>
      <c r="G50" s="151"/>
      <c r="H50" s="151"/>
      <c r="I50" s="151"/>
      <c r="J50" s="151"/>
      <c r="K50" s="151"/>
    </row>
    <row r="51" spans="3:11" ht="18" customHeight="1" x14ac:dyDescent="0.35">
      <c r="C51" s="151"/>
      <c r="D51" s="276"/>
      <c r="E51" s="276"/>
      <c r="F51" s="276"/>
      <c r="G51" s="276"/>
      <c r="H51" s="276"/>
      <c r="I51" s="276"/>
      <c r="J51" s="276"/>
      <c r="K51" s="151"/>
    </row>
    <row r="52" spans="3:11" x14ac:dyDescent="0.35">
      <c r="C52" s="151"/>
      <c r="D52" s="276"/>
      <c r="E52" s="276"/>
      <c r="F52" s="276"/>
      <c r="G52" s="276"/>
      <c r="H52" s="276"/>
      <c r="I52" s="276"/>
      <c r="J52" s="276"/>
      <c r="K52" s="151"/>
    </row>
    <row r="53" spans="3:11" x14ac:dyDescent="0.35">
      <c r="F53" s="272"/>
    </row>
    <row r="54" spans="3:11" hidden="1" x14ac:dyDescent="0.35">
      <c r="F54" s="272"/>
    </row>
    <row r="55" spans="3:11" hidden="1" x14ac:dyDescent="0.35">
      <c r="F55" s="272"/>
    </row>
    <row r="56" spans="3:11" hidden="1" x14ac:dyDescent="0.35">
      <c r="F56" s="272"/>
    </row>
    <row r="57" spans="3:11" hidden="1" x14ac:dyDescent="0.35">
      <c r="F57" s="272"/>
    </row>
    <row r="58" spans="3:11" hidden="1" x14ac:dyDescent="0.35">
      <c r="F58" s="272"/>
    </row>
    <row r="59" spans="3:11" hidden="1" x14ac:dyDescent="0.35">
      <c r="F59" s="272"/>
    </row>
    <row r="60" spans="3:11" hidden="1" x14ac:dyDescent="0.35">
      <c r="F60" s="272"/>
    </row>
    <row r="61" spans="3:11" hidden="1" x14ac:dyDescent="0.35">
      <c r="F61" s="272"/>
    </row>
    <row r="62" spans="3:11" hidden="1" x14ac:dyDescent="0.35">
      <c r="F62" s="272"/>
    </row>
    <row r="63" spans="3:11" hidden="1" x14ac:dyDescent="0.35">
      <c r="F63" s="272"/>
    </row>
    <row r="64" spans="3:11" hidden="1" x14ac:dyDescent="0.35">
      <c r="F64" s="272"/>
    </row>
    <row r="65" spans="6:6" hidden="1" x14ac:dyDescent="0.35">
      <c r="F65" s="272"/>
    </row>
    <row r="66" spans="6:6" hidden="1" x14ac:dyDescent="0.35">
      <c r="F66" s="272"/>
    </row>
    <row r="67" spans="6:6" hidden="1" x14ac:dyDescent="0.35">
      <c r="F67" s="272"/>
    </row>
    <row r="68" spans="6:6" x14ac:dyDescent="0.35"/>
    <row r="69" spans="6:6" x14ac:dyDescent="0.35"/>
    <row r="70" spans="6:6" x14ac:dyDescent="0.35"/>
    <row r="71" spans="6:6" x14ac:dyDescent="0.35"/>
    <row r="72" spans="6:6" x14ac:dyDescent="0.35"/>
    <row r="73" spans="6:6" x14ac:dyDescent="0.35"/>
    <row r="74" spans="6:6" x14ac:dyDescent="0.35"/>
    <row r="75" spans="6:6" x14ac:dyDescent="0.35"/>
    <row r="76" spans="6:6" x14ac:dyDescent="0.35"/>
    <row r="77" spans="6:6" x14ac:dyDescent="0.35"/>
    <row r="78" spans="6:6" x14ac:dyDescent="0.35"/>
    <row r="79" spans="6:6" x14ac:dyDescent="0.35"/>
    <row r="80" spans="6:6" x14ac:dyDescent="0.35"/>
    <row r="81" x14ac:dyDescent="0.35"/>
  </sheetData>
  <sheetProtection algorithmName="SHA-512" hashValue="cH2Vdu+uOeblVNQ+3aL9ss/Y2Sxu2UOS8vwanuGwMfRmOmGgFdGU0lFjARLlSI++Xu7AoftC6sv/16jNPRAjYA==" saltValue="1oKputzrVzIoi8o2pmCw7w==" spinCount="100000" sheet="1" objects="1" scenarios="1"/>
  <mergeCells count="4">
    <mergeCell ref="B1:B5"/>
    <mergeCell ref="K13:O14"/>
    <mergeCell ref="G14:J15"/>
    <mergeCell ref="B25:D29"/>
  </mergeCells>
  <phoneticPr fontId="14" type="noConversion"/>
  <hyperlinks>
    <hyperlink ref="J5" location="Contenido!A1" display="Regresar" xr:uid="{F3D6D80D-6929-49D2-B11A-296904FD735B}"/>
  </hyperlink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0758DE-8E47-44B5-900A-26C4E2AEFA7D}">
  <sheetPr codeName="Hoja4">
    <tabColor rgb="FF6F7271"/>
  </sheetPr>
  <dimension ref="A1:T39"/>
  <sheetViews>
    <sheetView showGridLines="0" zoomScale="90" zoomScaleNormal="90" workbookViewId="0"/>
  </sheetViews>
  <sheetFormatPr baseColWidth="10" defaultColWidth="0" defaultRowHeight="13.2" zeroHeight="1" x14ac:dyDescent="0.3"/>
  <cols>
    <col min="1" max="1" width="15.44140625" style="291" customWidth="1"/>
    <col min="2" max="2" width="37.33203125" style="291" customWidth="1"/>
    <col min="3" max="14" width="20.6640625" style="293" customWidth="1"/>
    <col min="15" max="15" width="13.6640625" style="293" customWidth="1"/>
    <col min="16" max="16" width="19.6640625" style="293" customWidth="1"/>
    <col min="17" max="17" width="5.6640625" style="293" customWidth="1"/>
    <col min="18" max="18" width="17.5546875" style="293" hidden="1" customWidth="1"/>
    <col min="19" max="19" width="0" style="293" hidden="1" customWidth="1"/>
    <col min="20" max="20" width="17.5546875" style="293" hidden="1" customWidth="1"/>
    <col min="21" max="16384" width="11.5546875" style="293" hidden="1"/>
  </cols>
  <sheetData>
    <row r="1" spans="1:18" s="131" customFormat="1" ht="18" customHeight="1" x14ac:dyDescent="0.3">
      <c r="B1" s="338"/>
      <c r="C1" s="132"/>
      <c r="D1" s="132"/>
      <c r="E1" s="132"/>
      <c r="F1" s="132"/>
      <c r="G1" s="132"/>
      <c r="H1" s="132"/>
      <c r="I1" s="132"/>
      <c r="J1" s="132"/>
      <c r="K1" s="132"/>
    </row>
    <row r="2" spans="1:18" s="131" customFormat="1" ht="18" customHeight="1" x14ac:dyDescent="0.3">
      <c r="B2" s="338"/>
      <c r="C2" s="277" t="s">
        <v>0</v>
      </c>
      <c r="D2" s="133"/>
    </row>
    <row r="3" spans="1:18" s="131" customFormat="1" ht="18" customHeight="1" x14ac:dyDescent="0.3">
      <c r="B3" s="338"/>
      <c r="C3" s="278" t="s">
        <v>1</v>
      </c>
      <c r="D3" s="134"/>
      <c r="I3" s="132"/>
      <c r="J3" s="132"/>
      <c r="K3" s="132"/>
    </row>
    <row r="4" spans="1:18" s="131" customFormat="1" ht="6.9" customHeight="1" x14ac:dyDescent="0.3">
      <c r="B4" s="338"/>
      <c r="C4" s="279"/>
      <c r="D4" s="132"/>
      <c r="I4" s="132"/>
      <c r="J4" s="132"/>
      <c r="K4" s="132"/>
    </row>
    <row r="5" spans="1:18" s="131" customFormat="1" ht="18" customHeight="1" x14ac:dyDescent="0.35">
      <c r="A5" s="135"/>
      <c r="B5" s="339"/>
      <c r="C5" s="280" t="s">
        <v>254</v>
      </c>
      <c r="D5" s="137"/>
      <c r="E5" s="136"/>
      <c r="F5" s="136"/>
      <c r="G5" s="136"/>
      <c r="H5" s="136"/>
      <c r="I5" s="136"/>
      <c r="J5" s="152"/>
      <c r="K5" s="152"/>
      <c r="L5" s="152"/>
      <c r="M5" s="152"/>
      <c r="N5" s="152"/>
      <c r="O5" s="152"/>
      <c r="P5" s="153" t="s">
        <v>152</v>
      </c>
    </row>
    <row r="6" spans="1:18" s="131" customFormat="1" ht="18" customHeight="1" x14ac:dyDescent="0.3">
      <c r="A6" s="135"/>
      <c r="B6" s="132"/>
      <c r="C6" s="189"/>
      <c r="D6" s="132"/>
      <c r="E6" s="132"/>
      <c r="F6" s="132"/>
      <c r="G6" s="132"/>
      <c r="H6" s="132"/>
      <c r="I6" s="190"/>
      <c r="J6" s="190"/>
      <c r="K6" s="190"/>
      <c r="L6" s="190"/>
      <c r="M6" s="190"/>
      <c r="N6" s="190"/>
      <c r="O6" s="190"/>
      <c r="P6" s="190"/>
    </row>
    <row r="7" spans="1:18" s="283" customFormat="1" ht="18" customHeight="1" x14ac:dyDescent="0.35">
      <c r="A7" s="281"/>
      <c r="B7" s="155" t="s">
        <v>255</v>
      </c>
      <c r="C7" s="282"/>
      <c r="D7" s="282"/>
      <c r="E7" s="282"/>
      <c r="F7" s="282"/>
      <c r="G7" s="282"/>
      <c r="H7" s="282"/>
      <c r="I7" s="282"/>
      <c r="J7" s="282"/>
      <c r="K7" s="282"/>
      <c r="L7" s="282"/>
      <c r="M7" s="282"/>
      <c r="N7" s="282"/>
      <c r="O7" s="282"/>
      <c r="P7" s="282"/>
      <c r="Q7" s="131"/>
      <c r="R7" s="131"/>
    </row>
    <row r="8" spans="1:18" s="285" customFormat="1" ht="16.5" x14ac:dyDescent="0.3">
      <c r="A8" s="284"/>
      <c r="B8" s="284"/>
      <c r="C8" s="145"/>
      <c r="D8" s="212"/>
      <c r="E8" s="212"/>
      <c r="F8" s="212"/>
      <c r="G8" s="212"/>
      <c r="H8" s="212"/>
      <c r="I8" s="212"/>
      <c r="J8" s="212"/>
      <c r="K8" s="212"/>
      <c r="L8" s="212"/>
      <c r="M8" s="212"/>
      <c r="N8" s="212"/>
      <c r="O8" s="212"/>
      <c r="P8" s="212"/>
      <c r="Q8" s="131"/>
      <c r="R8" s="131"/>
    </row>
    <row r="9" spans="1:18" s="285" customFormat="1" ht="21" customHeight="1" x14ac:dyDescent="0.35">
      <c r="A9" s="284"/>
      <c r="B9" s="366" t="s">
        <v>43</v>
      </c>
      <c r="C9" s="353" t="s">
        <v>184</v>
      </c>
      <c r="D9" s="353"/>
      <c r="E9" s="353"/>
      <c r="F9" s="353"/>
      <c r="G9" s="353"/>
      <c r="H9" s="353"/>
      <c r="I9" s="353"/>
      <c r="J9" s="353"/>
      <c r="K9" s="353"/>
      <c r="L9" s="353"/>
      <c r="M9" s="353"/>
      <c r="N9" s="353"/>
      <c r="O9" s="151"/>
      <c r="P9" s="212"/>
      <c r="Q9" s="131"/>
      <c r="R9" s="131"/>
    </row>
    <row r="10" spans="1:18" s="285" customFormat="1" ht="15.6" x14ac:dyDescent="0.35">
      <c r="A10" s="284"/>
      <c r="B10" s="367"/>
      <c r="C10" s="199" t="s">
        <v>28</v>
      </c>
      <c r="D10" s="199" t="s">
        <v>29</v>
      </c>
      <c r="E10" s="199" t="s">
        <v>35</v>
      </c>
      <c r="F10" s="199" t="s">
        <v>32</v>
      </c>
      <c r="G10" s="199" t="s">
        <v>38</v>
      </c>
      <c r="H10" s="199" t="s">
        <v>36</v>
      </c>
      <c r="I10" s="199" t="s">
        <v>37</v>
      </c>
      <c r="J10" s="199" t="s">
        <v>34</v>
      </c>
      <c r="K10" s="199" t="s">
        <v>33</v>
      </c>
      <c r="L10" s="199" t="s">
        <v>39</v>
      </c>
      <c r="M10" s="199" t="s">
        <v>30</v>
      </c>
      <c r="N10" s="199" t="s">
        <v>31</v>
      </c>
      <c r="O10" s="151"/>
      <c r="P10" s="212"/>
      <c r="Q10" s="131"/>
      <c r="R10" s="131"/>
    </row>
    <row r="11" spans="1:18" s="285" customFormat="1" ht="60" x14ac:dyDescent="0.35">
      <c r="A11" s="284"/>
      <c r="B11" s="368"/>
      <c r="C11" s="158" t="s">
        <v>187</v>
      </c>
      <c r="D11" s="158" t="s">
        <v>188</v>
      </c>
      <c r="E11" s="158" t="s">
        <v>189</v>
      </c>
      <c r="F11" s="158" t="s">
        <v>190</v>
      </c>
      <c r="G11" s="158" t="s">
        <v>191</v>
      </c>
      <c r="H11" s="158" t="s">
        <v>193</v>
      </c>
      <c r="I11" s="158" t="s">
        <v>194</v>
      </c>
      <c r="J11" s="158" t="s">
        <v>258</v>
      </c>
      <c r="K11" s="158" t="s">
        <v>259</v>
      </c>
      <c r="L11" s="158" t="s">
        <v>192</v>
      </c>
      <c r="M11" s="158" t="s">
        <v>283</v>
      </c>
      <c r="N11" s="158" t="s">
        <v>195</v>
      </c>
      <c r="O11" s="151"/>
      <c r="P11" s="212"/>
      <c r="Q11" s="131"/>
      <c r="R11" s="131"/>
    </row>
    <row r="12" spans="1:18" s="285" customFormat="1" ht="16.5" x14ac:dyDescent="0.3">
      <c r="A12" s="284"/>
      <c r="B12" s="286" t="s">
        <v>3</v>
      </c>
      <c r="C12" s="287">
        <v>748800.20530329831</v>
      </c>
      <c r="D12" s="287">
        <v>1126709.1408352358</v>
      </c>
      <c r="E12" s="287">
        <v>176477.55908394788</v>
      </c>
      <c r="F12" s="287">
        <v>1600.6479875412908</v>
      </c>
      <c r="G12" s="287">
        <v>1910.6017293529792</v>
      </c>
      <c r="H12" s="287">
        <v>5338.3551082281574</v>
      </c>
      <c r="I12" s="287">
        <v>798.90421195004353</v>
      </c>
      <c r="J12" s="287">
        <v>22397.445406027629</v>
      </c>
      <c r="K12" s="287">
        <v>7429.6572491259412</v>
      </c>
      <c r="L12" s="287">
        <v>2719.7580020322298</v>
      </c>
      <c r="M12" s="287">
        <v>104.95344455736137</v>
      </c>
      <c r="N12" s="287">
        <v>11.779750719162744</v>
      </c>
      <c r="O12" s="151"/>
      <c r="P12" s="212"/>
      <c r="Q12" s="131"/>
      <c r="R12" s="131"/>
    </row>
    <row r="13" spans="1:18" s="285" customFormat="1" ht="15.6" x14ac:dyDescent="0.35">
      <c r="A13" s="284"/>
      <c r="B13" s="286" t="s">
        <v>4</v>
      </c>
      <c r="C13" s="287">
        <v>2771029.6794482381</v>
      </c>
      <c r="D13" s="287">
        <v>1670902.0038463415</v>
      </c>
      <c r="E13" s="287">
        <v>501125.32021978736</v>
      </c>
      <c r="F13" s="287">
        <v>151.82835839666305</v>
      </c>
      <c r="G13" s="287">
        <v>7335.050562045908</v>
      </c>
      <c r="H13" s="287">
        <v>36545.585166836325</v>
      </c>
      <c r="I13" s="287">
        <v>5460.3453084595612</v>
      </c>
      <c r="J13" s="287">
        <v>38539.245212366754</v>
      </c>
      <c r="K13" s="287">
        <v>9671.2677319559989</v>
      </c>
      <c r="L13" s="287">
        <v>23376.304802836039</v>
      </c>
      <c r="M13" s="287">
        <v>77.488991775995785</v>
      </c>
      <c r="N13" s="287">
        <v>11.779750719162744</v>
      </c>
      <c r="O13" s="151"/>
      <c r="P13" s="212"/>
      <c r="Q13" s="131"/>
      <c r="R13" s="131"/>
    </row>
    <row r="14" spans="1:18" s="285" customFormat="1" ht="16.5" x14ac:dyDescent="0.3">
      <c r="A14" s="284"/>
      <c r="B14" s="286" t="s">
        <v>5</v>
      </c>
      <c r="C14" s="287">
        <v>1270595.9658412084</v>
      </c>
      <c r="D14" s="287">
        <v>1016766.6925308877</v>
      </c>
      <c r="E14" s="287">
        <v>327346.15154084237</v>
      </c>
      <c r="F14" s="287">
        <v>109.15764329171851</v>
      </c>
      <c r="G14" s="287">
        <v>4718.5037788075024</v>
      </c>
      <c r="H14" s="287">
        <v>12159.531086563518</v>
      </c>
      <c r="I14" s="287">
        <v>1816.7821691029155</v>
      </c>
      <c r="J14" s="287">
        <v>13882.252491516565</v>
      </c>
      <c r="K14" s="287">
        <v>2764.3817115844377</v>
      </c>
      <c r="L14" s="287">
        <v>6946.3197705694101</v>
      </c>
      <c r="M14" s="287">
        <v>18.636592958783798</v>
      </c>
      <c r="N14" s="287">
        <v>0</v>
      </c>
      <c r="O14" s="151"/>
      <c r="P14" s="212"/>
      <c r="Q14" s="131"/>
      <c r="R14" s="131"/>
    </row>
    <row r="15" spans="1:18" s="285" customFormat="1" ht="16.5" x14ac:dyDescent="0.3">
      <c r="A15" s="284"/>
      <c r="B15" s="286" t="s">
        <v>6</v>
      </c>
      <c r="C15" s="287">
        <v>2021733.3112746868</v>
      </c>
      <c r="D15" s="287">
        <v>1221789.2469721853</v>
      </c>
      <c r="E15" s="287">
        <v>400065.40063339175</v>
      </c>
      <c r="F15" s="287">
        <v>699.6012592787414</v>
      </c>
      <c r="G15" s="287">
        <v>1920.5820068221808</v>
      </c>
      <c r="H15" s="287">
        <v>5141.3789036353601</v>
      </c>
      <c r="I15" s="287">
        <v>767.90792838252003</v>
      </c>
      <c r="J15" s="287">
        <v>14693.658471086548</v>
      </c>
      <c r="K15" s="287">
        <v>4115.0435633078123</v>
      </c>
      <c r="L15" s="287">
        <v>2748.025673446049</v>
      </c>
      <c r="M15" s="287">
        <v>24.521832840504999</v>
      </c>
      <c r="N15" s="287">
        <v>8.8348130393720581</v>
      </c>
      <c r="O15" s="151"/>
      <c r="P15" s="212"/>
      <c r="Q15" s="131"/>
      <c r="R15" s="131"/>
    </row>
    <row r="16" spans="1:18" s="285" customFormat="1" ht="16.5" x14ac:dyDescent="0.3">
      <c r="A16" s="284"/>
      <c r="B16" s="286" t="s">
        <v>7</v>
      </c>
      <c r="C16" s="287">
        <v>1572881.5715971563</v>
      </c>
      <c r="D16" s="287">
        <v>1422134.6301340188</v>
      </c>
      <c r="E16" s="287">
        <v>269491.7728985991</v>
      </c>
      <c r="F16" s="287">
        <v>449.53102191953172</v>
      </c>
      <c r="G16" s="287">
        <v>1713.141770602404</v>
      </c>
      <c r="H16" s="287">
        <v>7539.0892519273866</v>
      </c>
      <c r="I16" s="287">
        <v>1126.864889696745</v>
      </c>
      <c r="J16" s="287">
        <v>12750.955543780683</v>
      </c>
      <c r="K16" s="287">
        <v>2737.9380307525043</v>
      </c>
      <c r="L16" s="287">
        <v>1354.5978939613337</v>
      </c>
      <c r="M16" s="287">
        <v>16.674846331543396</v>
      </c>
      <c r="N16" s="287">
        <v>0.981645893263562</v>
      </c>
      <c r="O16" s="151"/>
      <c r="P16" s="212"/>
      <c r="Q16" s="131"/>
      <c r="R16" s="131"/>
    </row>
    <row r="17" spans="1:18" s="285" customFormat="1" ht="16.5" x14ac:dyDescent="0.3">
      <c r="A17" s="284"/>
      <c r="B17" s="286" t="s">
        <v>8</v>
      </c>
      <c r="C17" s="287">
        <v>889741.12303269969</v>
      </c>
      <c r="D17" s="287">
        <v>1076740.9348828201</v>
      </c>
      <c r="E17" s="287">
        <v>200695.43630655165</v>
      </c>
      <c r="F17" s="287">
        <v>136.94322522051957</v>
      </c>
      <c r="G17" s="287">
        <v>2491.8718605916692</v>
      </c>
      <c r="H17" s="287">
        <v>15447.13393276209</v>
      </c>
      <c r="I17" s="287">
        <v>2308.7231857229672</v>
      </c>
      <c r="J17" s="287">
        <v>16413.961011000891</v>
      </c>
      <c r="K17" s="287">
        <v>4667.3096668362705</v>
      </c>
      <c r="L17" s="287">
        <v>3790.7066655868616</v>
      </c>
      <c r="M17" s="287">
        <v>61.795018758072587</v>
      </c>
      <c r="N17" s="287">
        <v>10.798104825899181</v>
      </c>
      <c r="O17" s="151"/>
      <c r="P17" s="212"/>
      <c r="Q17" s="131"/>
      <c r="R17" s="131"/>
    </row>
    <row r="18" spans="1:18" s="285" customFormat="1" ht="16.5" x14ac:dyDescent="0.3">
      <c r="A18" s="284"/>
      <c r="B18" s="286" t="s">
        <v>9</v>
      </c>
      <c r="C18" s="287">
        <v>1060468.464353198</v>
      </c>
      <c r="D18" s="287">
        <v>2392668.0749063157</v>
      </c>
      <c r="E18" s="287">
        <v>267241.59997950011</v>
      </c>
      <c r="F18" s="287">
        <v>890.1309639333773</v>
      </c>
      <c r="G18" s="287">
        <v>3015.6534857986121</v>
      </c>
      <c r="H18" s="287">
        <v>11832.570584523693</v>
      </c>
      <c r="I18" s="287">
        <v>1767.7880434639262</v>
      </c>
      <c r="J18" s="287">
        <v>58345.06601280914</v>
      </c>
      <c r="K18" s="287">
        <v>26016.513680033077</v>
      </c>
      <c r="L18" s="287">
        <v>4460.1344985689602</v>
      </c>
      <c r="M18" s="287">
        <v>141.24575716130875</v>
      </c>
      <c r="N18" s="287">
        <v>17.669626078744116</v>
      </c>
      <c r="O18" s="151"/>
      <c r="P18" s="212"/>
      <c r="Q18" s="131"/>
      <c r="R18" s="131"/>
    </row>
    <row r="19" spans="1:18" s="285" customFormat="1" ht="16.5" x14ac:dyDescent="0.3">
      <c r="A19" s="284"/>
      <c r="B19" s="286" t="s">
        <v>10</v>
      </c>
      <c r="C19" s="287">
        <v>1891376.2814448301</v>
      </c>
      <c r="D19" s="287">
        <v>1311205.2224189888</v>
      </c>
      <c r="E19" s="287">
        <v>427163.37805258093</v>
      </c>
      <c r="F19" s="287">
        <v>497.16344808319064</v>
      </c>
      <c r="G19" s="287">
        <v>3863.3238486945261</v>
      </c>
      <c r="H19" s="287">
        <v>10176.770610890839</v>
      </c>
      <c r="I19" s="287">
        <v>1520.8176550388191</v>
      </c>
      <c r="J19" s="287">
        <v>29323.338748539925</v>
      </c>
      <c r="K19" s="287">
        <v>8126.3465325826537</v>
      </c>
      <c r="L19" s="287">
        <v>5622.1266575766049</v>
      </c>
      <c r="M19" s="287">
        <v>55.909778876351389</v>
      </c>
      <c r="N19" s="287">
        <v>0.981645893263562</v>
      </c>
      <c r="O19" s="151"/>
      <c r="P19" s="212"/>
      <c r="Q19" s="131"/>
      <c r="R19" s="131"/>
    </row>
    <row r="20" spans="1:18" s="285" customFormat="1" ht="16.5" x14ac:dyDescent="0.3">
      <c r="A20" s="284"/>
      <c r="B20" s="286" t="s">
        <v>11</v>
      </c>
      <c r="C20" s="287">
        <v>411498.67415848561</v>
      </c>
      <c r="D20" s="287">
        <v>1682056.7826385119</v>
      </c>
      <c r="E20" s="287">
        <v>183715.66578199164</v>
      </c>
      <c r="F20" s="287">
        <v>247.093210723981</v>
      </c>
      <c r="G20" s="287">
        <v>3435.7169813948635</v>
      </c>
      <c r="H20" s="287">
        <v>7739.065094153575</v>
      </c>
      <c r="I20" s="287">
        <v>1156.8612931491873</v>
      </c>
      <c r="J20" s="287">
        <v>27747.241026020991</v>
      </c>
      <c r="K20" s="287">
        <v>7403.2135682940097</v>
      </c>
      <c r="L20" s="287">
        <v>6139.8045481991803</v>
      </c>
      <c r="M20" s="287">
        <v>15.693973017923197</v>
      </c>
      <c r="N20" s="287">
        <v>10.798104825899181</v>
      </c>
      <c r="O20" s="151"/>
      <c r="P20" s="212"/>
      <c r="Q20" s="131"/>
      <c r="R20" s="131"/>
    </row>
    <row r="21" spans="1:18" s="285" customFormat="1" ht="16.5" x14ac:dyDescent="0.3">
      <c r="A21" s="284"/>
      <c r="B21" s="286" t="s">
        <v>12</v>
      </c>
      <c r="C21" s="287">
        <v>944826.29442443384</v>
      </c>
      <c r="D21" s="287">
        <v>1248709.3465383758</v>
      </c>
      <c r="E21" s="287">
        <v>194232.62471926073</v>
      </c>
      <c r="F21" s="287">
        <v>63.509901551545333</v>
      </c>
      <c r="G21" s="287">
        <v>6098.6246291592079</v>
      </c>
      <c r="H21" s="287">
        <v>9822.813370150483</v>
      </c>
      <c r="I21" s="287">
        <v>1467.8240089395042</v>
      </c>
      <c r="J21" s="287">
        <v>30083.968383956595</v>
      </c>
      <c r="K21" s="287">
        <v>7579.1657522911073</v>
      </c>
      <c r="L21" s="287">
        <v>18911.602914972758</v>
      </c>
      <c r="M21" s="287">
        <v>107.89606449822197</v>
      </c>
      <c r="N21" s="287">
        <v>6.8715212528449356</v>
      </c>
      <c r="O21" s="151"/>
      <c r="P21" s="212"/>
      <c r="Q21" s="131"/>
      <c r="R21" s="131"/>
    </row>
    <row r="22" spans="1:18" s="285" customFormat="1" ht="16.5" x14ac:dyDescent="0.3">
      <c r="A22" s="284"/>
      <c r="B22" s="286" t="s">
        <v>13</v>
      </c>
      <c r="C22" s="287">
        <v>1439673.1149860658</v>
      </c>
      <c r="D22" s="287">
        <v>1606011.1613475105</v>
      </c>
      <c r="E22" s="287">
        <v>292200.44935222447</v>
      </c>
      <c r="F22" s="287">
        <v>234.19276197132334</v>
      </c>
      <c r="G22" s="287">
        <v>1050.9735265365562</v>
      </c>
      <c r="H22" s="287">
        <v>9795.8166314499449</v>
      </c>
      <c r="I22" s="287">
        <v>1463.8244884791786</v>
      </c>
      <c r="J22" s="287">
        <v>16656.671936053743</v>
      </c>
      <c r="K22" s="287">
        <v>3722.4566094183369</v>
      </c>
      <c r="L22" s="287">
        <v>1592.1648150293777</v>
      </c>
      <c r="M22" s="287">
        <v>44.139299112908994</v>
      </c>
      <c r="N22" s="287">
        <v>6.8715212528449356</v>
      </c>
      <c r="O22" s="151"/>
      <c r="P22" s="212"/>
      <c r="Q22" s="131"/>
      <c r="R22" s="131"/>
    </row>
    <row r="23" spans="1:18" s="285" customFormat="1" ht="15.6" x14ac:dyDescent="0.35">
      <c r="A23" s="284"/>
      <c r="B23" s="286" t="s">
        <v>14</v>
      </c>
      <c r="C23" s="287">
        <v>607981.08185857837</v>
      </c>
      <c r="D23" s="287">
        <v>1451664.8359185171</v>
      </c>
      <c r="E23" s="287">
        <v>171665.27810353306</v>
      </c>
      <c r="F23" s="287">
        <v>288.77158361718261</v>
      </c>
      <c r="G23" s="287">
        <v>4697.361061096547</v>
      </c>
      <c r="H23" s="287">
        <v>6500.2147515623255</v>
      </c>
      <c r="I23" s="287">
        <v>970.88359174404548</v>
      </c>
      <c r="J23" s="287">
        <v>19951.041144720879</v>
      </c>
      <c r="K23" s="287">
        <v>12137.649501857495</v>
      </c>
      <c r="L23" s="287">
        <v>2284.1707959750051</v>
      </c>
      <c r="M23" s="287">
        <v>14.713099704302998</v>
      </c>
      <c r="N23" s="287">
        <v>2.9449376797906859</v>
      </c>
      <c r="O23" s="151"/>
      <c r="P23" s="212"/>
      <c r="Q23" s="131"/>
      <c r="R23" s="131"/>
    </row>
    <row r="24" spans="1:18" s="285" customFormat="1" ht="15.6" x14ac:dyDescent="0.35">
      <c r="A24" s="284"/>
      <c r="B24" s="286" t="s">
        <v>15</v>
      </c>
      <c r="C24" s="287">
        <v>1631248.8817051749</v>
      </c>
      <c r="D24" s="287">
        <v>2177437.0051686312</v>
      </c>
      <c r="E24" s="287">
        <v>330724.94416543836</v>
      </c>
      <c r="F24" s="287">
        <v>458.46210182521776</v>
      </c>
      <c r="G24" s="287">
        <v>7950.4393625048715</v>
      </c>
      <c r="H24" s="287">
        <v>9769.8197719605378</v>
      </c>
      <c r="I24" s="287">
        <v>1459.824968018853</v>
      </c>
      <c r="J24" s="287">
        <v>17603.142991071549</v>
      </c>
      <c r="K24" s="287">
        <v>3305.4601039916929</v>
      </c>
      <c r="L24" s="287">
        <v>2192.2841835075046</v>
      </c>
      <c r="M24" s="287">
        <v>27.464452781365591</v>
      </c>
      <c r="N24" s="287">
        <v>13.743042505689871</v>
      </c>
      <c r="O24" s="151"/>
      <c r="P24" s="212"/>
      <c r="Q24" s="131"/>
      <c r="R24" s="131"/>
    </row>
    <row r="25" spans="1:18" s="285" customFormat="1" ht="15.6" x14ac:dyDescent="0.35">
      <c r="A25" s="284"/>
      <c r="B25" s="286" t="s">
        <v>16</v>
      </c>
      <c r="C25" s="287">
        <v>1229225.1379771649</v>
      </c>
      <c r="D25" s="287">
        <v>742860.42948467331</v>
      </c>
      <c r="E25" s="287">
        <v>277044.84323538613</v>
      </c>
      <c r="F25" s="287">
        <v>6615.9455256898837</v>
      </c>
      <c r="G25" s="287">
        <v>102.57971382047056</v>
      </c>
      <c r="H25" s="287">
        <v>214.97403039315486</v>
      </c>
      <c r="I25" s="287">
        <v>31.996163682605005</v>
      </c>
      <c r="J25" s="287">
        <v>7319.9177731420168</v>
      </c>
      <c r="K25" s="287">
        <v>5013.1116469461695</v>
      </c>
      <c r="L25" s="287">
        <v>84.743369272806248</v>
      </c>
      <c r="M25" s="287">
        <v>6.8661131953413976</v>
      </c>
      <c r="N25" s="287">
        <v>0</v>
      </c>
      <c r="O25" s="151"/>
      <c r="P25" s="212"/>
      <c r="Q25" s="131"/>
      <c r="R25" s="131"/>
    </row>
    <row r="26" spans="1:18" s="285" customFormat="1" ht="15.6" x14ac:dyDescent="0.35">
      <c r="A26" s="284"/>
      <c r="B26" s="286" t="s">
        <v>17</v>
      </c>
      <c r="C26" s="287">
        <v>1817783.0711835453</v>
      </c>
      <c r="D26" s="287">
        <v>1092126.2183895546</v>
      </c>
      <c r="E26" s="287">
        <v>255373.93159146642</v>
      </c>
      <c r="F26" s="287">
        <v>2801.3820637501954</v>
      </c>
      <c r="G26" s="287">
        <v>162.19094274489976</v>
      </c>
      <c r="H26" s="287">
        <v>158.98079456982154</v>
      </c>
      <c r="I26" s="287">
        <v>23.997122761953751</v>
      </c>
      <c r="J26" s="287">
        <v>8198.3485269943812</v>
      </c>
      <c r="K26" s="287">
        <v>5119.9034349212861</v>
      </c>
      <c r="L26" s="287">
        <v>88.83157695457021</v>
      </c>
      <c r="M26" s="287">
        <v>19.617466272403995</v>
      </c>
      <c r="N26" s="287">
        <v>4.9082294663178097</v>
      </c>
      <c r="O26" s="151"/>
      <c r="P26" s="212"/>
      <c r="Q26" s="131"/>
      <c r="R26" s="131"/>
    </row>
    <row r="27" spans="1:18" s="285" customFormat="1" ht="15.6" x14ac:dyDescent="0.35">
      <c r="A27" s="284"/>
      <c r="B27" s="286" t="s">
        <v>18</v>
      </c>
      <c r="C27" s="287">
        <v>1683387.2368198878</v>
      </c>
      <c r="D27" s="287">
        <v>1013850.8985809336</v>
      </c>
      <c r="E27" s="287">
        <v>273900.25434216345</v>
      </c>
      <c r="F27" s="287">
        <v>3403.7337862781328</v>
      </c>
      <c r="G27" s="287">
        <v>27.54071387695458</v>
      </c>
      <c r="H27" s="287">
        <v>243.97052751595251</v>
      </c>
      <c r="I27" s="287">
        <v>35.995684142930628</v>
      </c>
      <c r="J27" s="287">
        <v>8897.031022544008</v>
      </c>
      <c r="K27" s="287">
        <v>4952.0877681032462</v>
      </c>
      <c r="L27" s="287">
        <v>31.642161335116786</v>
      </c>
      <c r="M27" s="287">
        <v>12.751353077062596</v>
      </c>
      <c r="N27" s="287">
        <v>1.963291786527124</v>
      </c>
      <c r="O27" s="151"/>
      <c r="P27" s="212"/>
      <c r="Q27" s="131"/>
      <c r="R27" s="131"/>
    </row>
    <row r="28" spans="1:18" s="285" customFormat="1" ht="15.6" x14ac:dyDescent="0.35">
      <c r="A28" s="284"/>
      <c r="B28" s="288" t="s">
        <v>60</v>
      </c>
      <c r="C28" s="289">
        <f>SUM(C12:C27)</f>
        <v>21992250.095408652</v>
      </c>
      <c r="D28" s="289">
        <f t="shared" ref="D28:N28" si="0">SUM(D12:D27)</f>
        <v>22253632.624593504</v>
      </c>
      <c r="E28" s="289">
        <f t="shared" si="0"/>
        <v>4548464.6100066658</v>
      </c>
      <c r="F28" s="289">
        <f t="shared" si="0"/>
        <v>18648.094843072493</v>
      </c>
      <c r="G28" s="289">
        <f t="shared" si="0"/>
        <v>50494.155973850153</v>
      </c>
      <c r="H28" s="289">
        <f t="shared" si="0"/>
        <v>148426.06961712317</v>
      </c>
      <c r="I28" s="289">
        <f t="shared" si="0"/>
        <v>22179.340712735753</v>
      </c>
      <c r="J28" s="289">
        <f t="shared" si="0"/>
        <v>342803.28570163227</v>
      </c>
      <c r="K28" s="289">
        <f t="shared" si="0"/>
        <v>114761.50655200204</v>
      </c>
      <c r="L28" s="289">
        <f t="shared" si="0"/>
        <v>82343.218329823809</v>
      </c>
      <c r="M28" s="289">
        <f t="shared" si="0"/>
        <v>750.36808491945294</v>
      </c>
      <c r="N28" s="289">
        <f t="shared" si="0"/>
        <v>110.92598593878249</v>
      </c>
      <c r="O28" s="151"/>
      <c r="P28" s="212"/>
      <c r="Q28" s="131"/>
      <c r="R28" s="131"/>
    </row>
    <row r="29" spans="1:18" s="285" customFormat="1" ht="19.95" customHeight="1" x14ac:dyDescent="0.35">
      <c r="A29" s="284"/>
      <c r="P29" s="151"/>
      <c r="Q29" s="290"/>
    </row>
    <row r="30" spans="1:18" ht="13.5" customHeight="1" x14ac:dyDescent="0.3">
      <c r="B30" s="364" t="s">
        <v>235</v>
      </c>
      <c r="C30" s="364"/>
      <c r="D30" s="364"/>
      <c r="E30" s="364"/>
      <c r="F30" s="364"/>
      <c r="G30" s="292"/>
      <c r="H30" s="292"/>
      <c r="I30" s="292"/>
      <c r="J30" s="292"/>
      <c r="K30" s="292"/>
      <c r="L30" s="292"/>
      <c r="M30" s="292"/>
      <c r="N30" s="292"/>
      <c r="O30" s="292"/>
    </row>
    <row r="31" spans="1:18" ht="4.5" customHeight="1" x14ac:dyDescent="0.3">
      <c r="B31" s="365"/>
      <c r="C31" s="365"/>
      <c r="D31" s="365"/>
      <c r="E31" s="365"/>
      <c r="F31" s="365"/>
      <c r="G31" s="292"/>
      <c r="H31" s="292"/>
      <c r="I31" s="292"/>
      <c r="J31" s="292"/>
      <c r="K31" s="292"/>
      <c r="L31" s="292"/>
      <c r="M31" s="292"/>
      <c r="N31" s="292"/>
      <c r="O31" s="292"/>
    </row>
    <row r="32" spans="1:18" x14ac:dyDescent="0.3"/>
    <row r="34" spans="3:6" ht="11.25" hidden="1" customHeight="1" x14ac:dyDescent="0.3">
      <c r="C34" s="361"/>
      <c r="D34" s="361"/>
      <c r="E34" s="361"/>
      <c r="F34" s="361"/>
    </row>
    <row r="35" spans="3:6" ht="7.5" hidden="1" customHeight="1" x14ac:dyDescent="0.3">
      <c r="C35" s="362"/>
      <c r="D35" s="363"/>
      <c r="E35" s="362"/>
      <c r="F35" s="362"/>
    </row>
    <row r="36" spans="3:6" ht="14.25" hidden="1" x14ac:dyDescent="0.3">
      <c r="C36" s="294"/>
      <c r="D36" s="295"/>
      <c r="E36" s="296"/>
      <c r="F36" s="297"/>
    </row>
    <row r="37" spans="3:6" ht="14.25" hidden="1" x14ac:dyDescent="0.3">
      <c r="C37" s="294"/>
      <c r="D37" s="295"/>
      <c r="E37" s="296"/>
      <c r="F37" s="297"/>
    </row>
    <row r="38" spans="3:6" ht="14.25" hidden="1" x14ac:dyDescent="0.3">
      <c r="C38" s="294"/>
      <c r="D38" s="295"/>
      <c r="E38" s="296"/>
      <c r="F38" s="298"/>
    </row>
    <row r="39" spans="3:6" ht="16.5" hidden="1" customHeight="1" x14ac:dyDescent="0.3">
      <c r="C39" s="299"/>
      <c r="D39" s="300"/>
      <c r="E39" s="301"/>
      <c r="F39" s="297"/>
    </row>
  </sheetData>
  <sheetProtection algorithmName="SHA-512" hashValue="emNcFclXNlWVtTFrcXS9/ezap6PDV6TVCy0lw5Br7VctnMFbeDxQoeg28VM2C+ecfiwEaYyh3Lx7cG7CNPABSQ==" saltValue="LviwP7UmrVfzCcyy1ACOWA==" spinCount="100000" sheet="1" objects="1" scenarios="1"/>
  <mergeCells count="8">
    <mergeCell ref="F34:F35"/>
    <mergeCell ref="D34:D35"/>
    <mergeCell ref="E34:E35"/>
    <mergeCell ref="C34:C35"/>
    <mergeCell ref="B1:B5"/>
    <mergeCell ref="C9:N9"/>
    <mergeCell ref="B30:F31"/>
    <mergeCell ref="B9:B11"/>
  </mergeCells>
  <hyperlinks>
    <hyperlink ref="P5" location="Contenido!A1" display="Regresar" xr:uid="{D173C55E-7650-4F20-BCC8-8D4A1E7CB188}"/>
  </hyperlink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tabColor theme="5" tint="-0.249977111117893"/>
  </sheetPr>
  <dimension ref="A1:X21"/>
  <sheetViews>
    <sheetView showGridLines="0" topLeftCell="G6" zoomScale="78" zoomScaleNormal="90" workbookViewId="0"/>
  </sheetViews>
  <sheetFormatPr baseColWidth="10" defaultColWidth="11.44140625" defaultRowHeight="16.8" x14ac:dyDescent="0.4"/>
  <cols>
    <col min="1" max="2" width="8.6640625" style="1" customWidth="1"/>
    <col min="3" max="3" width="37.88671875" style="1" bestFit="1" customWidth="1"/>
    <col min="4" max="4" width="16.109375" style="1" bestFit="1" customWidth="1"/>
    <col min="5" max="5" width="15.109375" style="1" bestFit="1" customWidth="1"/>
    <col min="6" max="6" width="16.109375" style="1" bestFit="1" customWidth="1"/>
    <col min="7" max="7" width="16.44140625" style="1" bestFit="1" customWidth="1"/>
    <col min="8" max="8" width="15" style="1" bestFit="1" customWidth="1"/>
    <col min="9" max="9" width="16.44140625" style="1" bestFit="1" customWidth="1"/>
    <col min="10" max="10" width="16.109375" style="1" bestFit="1" customWidth="1"/>
    <col min="11" max="11" width="16.44140625" style="1" bestFit="1" customWidth="1"/>
    <col min="12" max="12" width="16.88671875" style="1" bestFit="1" customWidth="1"/>
    <col min="13" max="13" width="16.109375" style="1" bestFit="1" customWidth="1"/>
    <col min="14" max="14" width="15.109375" style="1" bestFit="1" customWidth="1"/>
    <col min="15" max="15" width="16.44140625" style="1" bestFit="1" customWidth="1"/>
    <col min="16" max="16" width="16.109375" style="1" bestFit="1" customWidth="1"/>
    <col min="17" max="17" width="16.44140625" style="1" bestFit="1" customWidth="1"/>
    <col min="18" max="18" width="16.109375" style="1" bestFit="1" customWidth="1"/>
    <col min="19" max="19" width="20.5546875" style="1" bestFit="1" customWidth="1"/>
    <col min="20" max="20" width="22" style="1" bestFit="1" customWidth="1"/>
    <col min="21" max="21" width="20.88671875" style="1" bestFit="1" customWidth="1"/>
    <col min="22" max="16384" width="11.44140625" style="1"/>
  </cols>
  <sheetData>
    <row r="1" spans="1:24" ht="27" x14ac:dyDescent="0.4">
      <c r="A1" s="38" t="s">
        <v>61</v>
      </c>
      <c r="B1" s="34"/>
      <c r="C1" s="34"/>
      <c r="D1" s="37"/>
      <c r="E1" s="37"/>
      <c r="F1" s="37"/>
      <c r="G1" s="37"/>
      <c r="H1" s="37"/>
      <c r="I1" s="37"/>
      <c r="J1" s="37"/>
      <c r="K1" s="37"/>
      <c r="L1" s="37"/>
      <c r="M1" s="37"/>
      <c r="N1" s="37"/>
      <c r="O1" s="37"/>
      <c r="P1" s="37"/>
      <c r="Q1" s="37"/>
      <c r="R1" s="37"/>
      <c r="S1" s="37"/>
      <c r="T1" s="34"/>
      <c r="U1" s="2"/>
      <c r="V1" s="2"/>
      <c r="W1" s="2"/>
      <c r="X1" s="2"/>
    </row>
    <row r="3" spans="1:24" s="10" customFormat="1" x14ac:dyDescent="0.3">
      <c r="B3" s="11" t="s">
        <v>41</v>
      </c>
      <c r="C3" s="11">
        <v>2020</v>
      </c>
      <c r="D3" s="12"/>
      <c r="E3" s="12"/>
      <c r="F3" s="12"/>
      <c r="G3" s="12"/>
      <c r="H3" s="12"/>
      <c r="I3" s="12"/>
      <c r="J3" s="12"/>
      <c r="K3" s="12"/>
      <c r="L3" s="12"/>
      <c r="M3" s="12"/>
      <c r="N3" s="12"/>
      <c r="O3" s="12"/>
      <c r="P3" s="12"/>
      <c r="Q3" s="12"/>
      <c r="R3" s="12"/>
      <c r="S3" s="12"/>
      <c r="T3" s="13"/>
    </row>
    <row r="4" spans="1:24" x14ac:dyDescent="0.4">
      <c r="C4" s="14"/>
      <c r="D4" s="14"/>
      <c r="E4" s="14"/>
      <c r="F4" s="14"/>
      <c r="G4" s="14"/>
      <c r="H4" s="14"/>
      <c r="I4" s="14"/>
      <c r="J4" s="14"/>
      <c r="K4" s="14"/>
      <c r="L4" s="14"/>
      <c r="M4" s="14"/>
      <c r="N4" s="14"/>
      <c r="O4" s="14"/>
      <c r="P4" s="14"/>
      <c r="Q4" s="14"/>
      <c r="R4" s="14"/>
      <c r="S4" s="14"/>
      <c r="T4" s="15"/>
    </row>
    <row r="5" spans="1:24" ht="16.95" customHeight="1" x14ac:dyDescent="0.4">
      <c r="C5" s="369" t="s">
        <v>67</v>
      </c>
      <c r="D5" s="370"/>
      <c r="E5" s="370"/>
      <c r="F5" s="370"/>
      <c r="G5" s="370"/>
      <c r="H5" s="370"/>
      <c r="I5" s="370"/>
      <c r="J5" s="370"/>
      <c r="K5" s="370"/>
      <c r="L5" s="370"/>
      <c r="M5" s="370"/>
      <c r="N5" s="370"/>
      <c r="O5" s="370"/>
      <c r="P5" s="370"/>
      <c r="Q5" s="370"/>
      <c r="R5" s="370"/>
      <c r="S5" s="370"/>
      <c r="T5" s="15"/>
    </row>
    <row r="6" spans="1:24" ht="50.4" x14ac:dyDescent="0.4">
      <c r="C6" s="4" t="s">
        <v>3</v>
      </c>
      <c r="D6" s="4" t="s">
        <v>4</v>
      </c>
      <c r="E6" s="4" t="s">
        <v>5</v>
      </c>
      <c r="F6" s="4" t="s">
        <v>6</v>
      </c>
      <c r="G6" s="4" t="s">
        <v>7</v>
      </c>
      <c r="H6" s="4" t="s">
        <v>8</v>
      </c>
      <c r="I6" s="4" t="s">
        <v>9</v>
      </c>
      <c r="J6" s="4" t="s">
        <v>10</v>
      </c>
      <c r="K6" s="4" t="s">
        <v>11</v>
      </c>
      <c r="L6" s="4" t="s">
        <v>12</v>
      </c>
      <c r="M6" s="4" t="s">
        <v>13</v>
      </c>
      <c r="N6" s="4" t="s">
        <v>14</v>
      </c>
      <c r="O6" s="4" t="s">
        <v>15</v>
      </c>
      <c r="P6" s="4" t="s">
        <v>16</v>
      </c>
      <c r="Q6" s="4" t="s">
        <v>17</v>
      </c>
      <c r="R6" s="4" t="s">
        <v>18</v>
      </c>
      <c r="S6" s="4" t="s">
        <v>60</v>
      </c>
      <c r="T6" s="15"/>
    </row>
    <row r="7" spans="1:24" s="10" customFormat="1" x14ac:dyDescent="0.3">
      <c r="C7" s="16">
        <f t="array" ref="C7:R7">TRANSPOSE('1. IR'!L35:L50)</f>
        <v>1821296271.35323</v>
      </c>
      <c r="D7" s="16">
        <v>1949715258.4916291</v>
      </c>
      <c r="E7" s="16">
        <v>648412878.04917812</v>
      </c>
      <c r="F7" s="16">
        <v>1124712271.7629993</v>
      </c>
      <c r="G7" s="16">
        <v>955648867.29201412</v>
      </c>
      <c r="H7" s="16">
        <v>764908810.80365765</v>
      </c>
      <c r="I7" s="16">
        <v>2312874891.1614079</v>
      </c>
      <c r="J7" s="16">
        <v>1393568564.3286345</v>
      </c>
      <c r="K7" s="16">
        <v>2065045478.6967874</v>
      </c>
      <c r="L7" s="16">
        <v>2126097374.1365483</v>
      </c>
      <c r="M7" s="16">
        <v>1697795018.9727478</v>
      </c>
      <c r="N7" s="16">
        <v>978223748.98038363</v>
      </c>
      <c r="O7" s="16">
        <v>1784886391.170248</v>
      </c>
      <c r="P7" s="16">
        <v>1104272135.632077</v>
      </c>
      <c r="Q7" s="16">
        <v>1875924133.3248992</v>
      </c>
      <c r="R7" s="16">
        <v>1373723763.5348613</v>
      </c>
      <c r="S7" s="17">
        <f>+SUM(C7:R7)</f>
        <v>23977105857.691299</v>
      </c>
      <c r="T7" s="13"/>
    </row>
    <row r="8" spans="1:24" x14ac:dyDescent="0.4">
      <c r="C8" s="18"/>
      <c r="D8" s="18"/>
      <c r="E8" s="18"/>
      <c r="F8" s="18"/>
      <c r="G8" s="18"/>
      <c r="H8" s="18"/>
      <c r="I8" s="18"/>
      <c r="J8" s="18"/>
      <c r="K8" s="18"/>
      <c r="L8" s="18"/>
      <c r="M8" s="18"/>
      <c r="N8" s="18"/>
      <c r="O8" s="18"/>
      <c r="P8" s="18"/>
      <c r="Q8" s="18"/>
      <c r="R8" s="18"/>
      <c r="S8" s="18"/>
      <c r="T8" s="15"/>
    </row>
    <row r="9" spans="1:24" s="10" customFormat="1" x14ac:dyDescent="0.3">
      <c r="B9" s="11" t="s">
        <v>41</v>
      </c>
      <c r="C9" s="11">
        <v>2021</v>
      </c>
      <c r="D9" s="19"/>
      <c r="E9" s="19"/>
      <c r="F9" s="19"/>
      <c r="G9" s="19"/>
      <c r="H9" s="19"/>
      <c r="I9" s="19"/>
      <c r="J9" s="19"/>
      <c r="K9" s="19"/>
      <c r="L9" s="19"/>
      <c r="M9" s="19"/>
      <c r="N9" s="19"/>
      <c r="O9" s="19"/>
      <c r="P9" s="19"/>
      <c r="Q9" s="19"/>
      <c r="R9" s="19"/>
      <c r="S9" s="20"/>
      <c r="T9" s="13"/>
    </row>
    <row r="10" spans="1:24" x14ac:dyDescent="0.4">
      <c r="B10" s="21"/>
      <c r="C10" s="21"/>
      <c r="D10" s="18"/>
      <c r="E10" s="18"/>
      <c r="F10" s="18"/>
      <c r="G10" s="18"/>
      <c r="H10" s="18"/>
      <c r="I10" s="18"/>
      <c r="J10" s="18"/>
      <c r="K10" s="18"/>
      <c r="L10" s="18"/>
      <c r="M10" s="18"/>
      <c r="N10" s="18"/>
      <c r="O10" s="18"/>
      <c r="P10" s="18"/>
      <c r="Q10" s="18"/>
      <c r="R10" s="18"/>
      <c r="S10" s="18"/>
      <c r="T10" s="15"/>
    </row>
    <row r="11" spans="1:24" x14ac:dyDescent="0.4">
      <c r="B11" s="21"/>
      <c r="C11" s="22" t="s">
        <v>42</v>
      </c>
      <c r="D11" s="23">
        <v>6.2399999999999997E-2</v>
      </c>
      <c r="E11" s="18"/>
      <c r="F11" s="18"/>
      <c r="G11" s="18"/>
      <c r="H11" s="18"/>
      <c r="I11" s="18"/>
      <c r="J11" s="18"/>
      <c r="K11" s="18"/>
      <c r="L11" s="18"/>
      <c r="M11" s="18"/>
      <c r="N11" s="18"/>
      <c r="O11" s="18"/>
      <c r="P11" s="18"/>
      <c r="Q11" s="18"/>
      <c r="R11" s="18"/>
      <c r="S11" s="18"/>
      <c r="T11" s="15"/>
      <c r="X11" s="5"/>
    </row>
    <row r="12" spans="1:24" ht="16.95" customHeight="1" x14ac:dyDescent="0.4">
      <c r="C12" s="369" t="s">
        <v>68</v>
      </c>
      <c r="D12" s="370"/>
      <c r="E12" s="370"/>
      <c r="F12" s="370"/>
      <c r="G12" s="370"/>
      <c r="H12" s="370"/>
      <c r="I12" s="370"/>
      <c r="J12" s="370"/>
      <c r="K12" s="370"/>
      <c r="L12" s="370"/>
      <c r="M12" s="370"/>
      <c r="N12" s="370"/>
      <c r="O12" s="370"/>
      <c r="P12" s="370"/>
      <c r="Q12" s="370"/>
      <c r="R12" s="370"/>
      <c r="S12" s="370"/>
      <c r="T12" s="15"/>
      <c r="X12" s="371"/>
    </row>
    <row r="13" spans="1:24" ht="50.4" x14ac:dyDescent="0.4">
      <c r="C13" s="4" t="s">
        <v>3</v>
      </c>
      <c r="D13" s="4" t="s">
        <v>4</v>
      </c>
      <c r="E13" s="4" t="s">
        <v>5</v>
      </c>
      <c r="F13" s="4" t="s">
        <v>6</v>
      </c>
      <c r="G13" s="4" t="s">
        <v>7</v>
      </c>
      <c r="H13" s="4" t="s">
        <v>8</v>
      </c>
      <c r="I13" s="4" t="s">
        <v>9</v>
      </c>
      <c r="J13" s="4" t="s">
        <v>10</v>
      </c>
      <c r="K13" s="4" t="s">
        <v>11</v>
      </c>
      <c r="L13" s="4" t="s">
        <v>12</v>
      </c>
      <c r="M13" s="4" t="s">
        <v>13</v>
      </c>
      <c r="N13" s="4" t="s">
        <v>14</v>
      </c>
      <c r="O13" s="4" t="s">
        <v>15</v>
      </c>
      <c r="P13" s="4" t="s">
        <v>16</v>
      </c>
      <c r="Q13" s="4" t="s">
        <v>17</v>
      </c>
      <c r="R13" s="4" t="s">
        <v>18</v>
      </c>
      <c r="S13" s="4" t="s">
        <v>60</v>
      </c>
      <c r="T13" s="15"/>
      <c r="U13" s="43"/>
      <c r="X13" s="371"/>
    </row>
    <row r="14" spans="1:24" s="10" customFormat="1" x14ac:dyDescent="0.3">
      <c r="C14" s="16">
        <f>C7*(1+$D$11)</f>
        <v>1934945158.6856716</v>
      </c>
      <c r="D14" s="16">
        <f t="shared" ref="D14:R14" si="0">D7*(1+$D$11)</f>
        <v>2071377490.6215067</v>
      </c>
      <c r="E14" s="16">
        <f t="shared" si="0"/>
        <v>688873841.63944685</v>
      </c>
      <c r="F14" s="16">
        <f t="shared" si="0"/>
        <v>1194894317.5210104</v>
      </c>
      <c r="G14" s="16">
        <f t="shared" si="0"/>
        <v>1015281356.6110358</v>
      </c>
      <c r="H14" s="16">
        <f t="shared" si="0"/>
        <v>812639120.59780586</v>
      </c>
      <c r="I14" s="16">
        <f t="shared" si="0"/>
        <v>2457198284.3698797</v>
      </c>
      <c r="J14" s="16">
        <f t="shared" si="0"/>
        <v>1480527242.7427413</v>
      </c>
      <c r="K14" s="16">
        <f t="shared" si="0"/>
        <v>2193904316.5674667</v>
      </c>
      <c r="L14" s="16">
        <f t="shared" si="0"/>
        <v>2258765850.2826691</v>
      </c>
      <c r="M14" s="16">
        <f t="shared" si="0"/>
        <v>1803737428.1566472</v>
      </c>
      <c r="N14" s="16">
        <f t="shared" si="0"/>
        <v>1039264910.9167596</v>
      </c>
      <c r="O14" s="16">
        <f t="shared" si="0"/>
        <v>1896263301.9792714</v>
      </c>
      <c r="P14" s="16">
        <f t="shared" si="0"/>
        <v>1173178716.8955185</v>
      </c>
      <c r="Q14" s="16">
        <f t="shared" si="0"/>
        <v>1992981799.2443728</v>
      </c>
      <c r="R14" s="16">
        <f t="shared" si="0"/>
        <v>1459444126.3794367</v>
      </c>
      <c r="S14" s="17">
        <f>+S7*(1+D11)</f>
        <v>25473277263.211235</v>
      </c>
      <c r="T14" s="13"/>
      <c r="X14" s="371"/>
    </row>
    <row r="15" spans="1:24" x14ac:dyDescent="0.4">
      <c r="C15" s="18"/>
      <c r="D15" s="18"/>
      <c r="E15" s="18"/>
      <c r="F15" s="18"/>
      <c r="G15" s="18"/>
      <c r="H15" s="18"/>
      <c r="I15" s="18"/>
      <c r="J15" s="18"/>
      <c r="K15" s="18"/>
      <c r="L15" s="18"/>
      <c r="M15" s="18"/>
      <c r="N15" s="18"/>
      <c r="O15" s="18"/>
      <c r="P15" s="18"/>
      <c r="Q15" s="18"/>
      <c r="R15" s="18"/>
      <c r="S15" s="18"/>
      <c r="T15" s="15"/>
      <c r="X15" s="5"/>
    </row>
    <row r="16" spans="1:24" s="10" customFormat="1" x14ac:dyDescent="0.4">
      <c r="B16" s="11" t="s">
        <v>41</v>
      </c>
      <c r="C16" s="11">
        <v>2022</v>
      </c>
      <c r="D16" s="19"/>
      <c r="E16" s="19"/>
      <c r="F16" s="19"/>
      <c r="G16" s="19"/>
      <c r="H16" s="19"/>
      <c r="I16" s="19"/>
      <c r="J16" s="19"/>
      <c r="K16" s="19"/>
      <c r="L16" s="19"/>
      <c r="M16" s="19"/>
      <c r="N16" s="19"/>
      <c r="O16" s="19"/>
      <c r="P16" s="19"/>
      <c r="Q16" s="19"/>
      <c r="R16" s="19"/>
      <c r="S16" s="19"/>
      <c r="T16" s="13"/>
      <c r="V16" s="1"/>
      <c r="W16" s="1"/>
      <c r="X16" s="5"/>
    </row>
    <row r="18" spans="3:19" x14ac:dyDescent="0.4">
      <c r="C18" s="22" t="s">
        <v>42</v>
      </c>
      <c r="D18" s="23">
        <v>3.4000000000000002E-2</v>
      </c>
      <c r="E18" s="18"/>
      <c r="F18" s="18"/>
      <c r="G18" s="18"/>
      <c r="H18" s="18"/>
      <c r="I18" s="18"/>
      <c r="J18" s="18"/>
      <c r="K18" s="18"/>
      <c r="L18" s="18"/>
      <c r="M18" s="18"/>
      <c r="N18" s="18"/>
      <c r="O18" s="18"/>
      <c r="P18" s="18"/>
      <c r="Q18" s="18"/>
      <c r="R18" s="18"/>
      <c r="S18" s="54" t="b">
        <v>1</v>
      </c>
    </row>
    <row r="19" spans="3:19" ht="16.95" customHeight="1" x14ac:dyDescent="0.4">
      <c r="C19" s="369" t="s">
        <v>69</v>
      </c>
      <c r="D19" s="370"/>
      <c r="E19" s="370"/>
      <c r="F19" s="370"/>
      <c r="G19" s="370"/>
      <c r="H19" s="370"/>
      <c r="I19" s="370"/>
      <c r="J19" s="370"/>
      <c r="K19" s="370"/>
      <c r="L19" s="370"/>
      <c r="M19" s="370"/>
      <c r="N19" s="370"/>
      <c r="O19" s="370"/>
      <c r="P19" s="370"/>
      <c r="Q19" s="370"/>
      <c r="R19" s="370"/>
      <c r="S19" s="370"/>
    </row>
    <row r="20" spans="3:19" ht="50.4" x14ac:dyDescent="0.4">
      <c r="C20" s="4" t="s">
        <v>3</v>
      </c>
      <c r="D20" s="4" t="s">
        <v>4</v>
      </c>
      <c r="E20" s="4" t="s">
        <v>5</v>
      </c>
      <c r="F20" s="4" t="s">
        <v>6</v>
      </c>
      <c r="G20" s="4" t="s">
        <v>7</v>
      </c>
      <c r="H20" s="4" t="s">
        <v>8</v>
      </c>
      <c r="I20" s="4" t="s">
        <v>9</v>
      </c>
      <c r="J20" s="4" t="s">
        <v>10</v>
      </c>
      <c r="K20" s="4" t="s">
        <v>11</v>
      </c>
      <c r="L20" s="4" t="s">
        <v>12</v>
      </c>
      <c r="M20" s="4" t="s">
        <v>13</v>
      </c>
      <c r="N20" s="4" t="s">
        <v>14</v>
      </c>
      <c r="O20" s="4" t="s">
        <v>15</v>
      </c>
      <c r="P20" s="4" t="s">
        <v>16</v>
      </c>
      <c r="Q20" s="4" t="s">
        <v>17</v>
      </c>
      <c r="R20" s="4" t="s">
        <v>18</v>
      </c>
      <c r="S20" s="4" t="s">
        <v>60</v>
      </c>
    </row>
    <row r="21" spans="3:19" s="10" customFormat="1" x14ac:dyDescent="0.3">
      <c r="C21" s="46" t="e">
        <f>IF($S$18=TRUE,(C14*(1+$D$18))+('Margen Comercialización'!$H$13/16),(C14*(1+$D$18)))</f>
        <v>#REF!</v>
      </c>
      <c r="D21" s="46" t="e">
        <f>IF($S$18=TRUE,(D14*(1+$D$18))+('Margen Comercialización'!$H$13/16),(D14*(1+$D$18)))</f>
        <v>#REF!</v>
      </c>
      <c r="E21" s="46" t="e">
        <f>IF($S$18=TRUE,(E14*(1+$D$18))+('Margen Comercialización'!$H$13/16),(E14*(1+$D$18)))</f>
        <v>#REF!</v>
      </c>
      <c r="F21" s="46" t="e">
        <f>IF($S$18=TRUE,(F14*(1+$D$18))+('Margen Comercialización'!$H$13/16),(F14*(1+$D$18)))</f>
        <v>#REF!</v>
      </c>
      <c r="G21" s="46" t="e">
        <f>IF($S$18=TRUE,(G14*(1+$D$18))+('Margen Comercialización'!$H$13/16),(G14*(1+$D$18)))</f>
        <v>#REF!</v>
      </c>
      <c r="H21" s="46" t="e">
        <f>IF($S$18=TRUE,(H14*(1+$D$18))+('Margen Comercialización'!$H$13/16),(H14*(1+$D$18)))</f>
        <v>#REF!</v>
      </c>
      <c r="I21" s="46" t="e">
        <f>IF($S$18=TRUE,(I14*(1+$D$18))+('Margen Comercialización'!$H$13/16),(I14*(1+$D$18)))</f>
        <v>#REF!</v>
      </c>
      <c r="J21" s="46" t="e">
        <f>IF($S$18=TRUE,(J14*(1+$D$18))+('Margen Comercialización'!$H$13/16),(J14*(1+$D$18)))</f>
        <v>#REF!</v>
      </c>
      <c r="K21" s="46" t="e">
        <f>IF($S$18=TRUE,(K14*(1+$D$18))+('Margen Comercialización'!$H$13/16),(K14*(1+$D$18)))</f>
        <v>#REF!</v>
      </c>
      <c r="L21" s="46" t="e">
        <f>IF($S$18=TRUE,(L14*(1+$D$18))+('Margen Comercialización'!$H$13/16),(L14*(1+$D$18)))</f>
        <v>#REF!</v>
      </c>
      <c r="M21" s="46" t="e">
        <f>IF($S$18=TRUE,(M14*(1+$D$18))+('Margen Comercialización'!$H$13/16),(M14*(1+$D$18)))</f>
        <v>#REF!</v>
      </c>
      <c r="N21" s="46" t="e">
        <f>IF($S$18=TRUE,(N14*(1+$D$18))+('Margen Comercialización'!$H$13/16),(N14*(1+$D$18)))</f>
        <v>#REF!</v>
      </c>
      <c r="O21" s="46" t="e">
        <f>IF($S$18=TRUE,(O14*(1+$D$18))+('Margen Comercialización'!$H$13/16),(O14*(1+$D$18)))</f>
        <v>#REF!</v>
      </c>
      <c r="P21" s="46" t="e">
        <f>IF($S$18=TRUE,(P14*(1+$D$18))+('Margen Comercialización'!$H$13/16),(P14*(1+$D$18)))</f>
        <v>#REF!</v>
      </c>
      <c r="Q21" s="46" t="e">
        <f>IF($S$18=TRUE,(Q14*(1+$D$18))+('Margen Comercialización'!$H$13/16),(Q14*(1+$D$18)))</f>
        <v>#REF!</v>
      </c>
      <c r="R21" s="46" t="e">
        <f>IF($S$18=TRUE,(R14*(1+$D$18))+('Margen Comercialización'!$H$13/16),(R14*(1+$D$18)))</f>
        <v>#REF!</v>
      </c>
      <c r="S21" s="47" t="e">
        <f>+SUM(C21:R21)</f>
        <v>#REF!</v>
      </c>
    </row>
  </sheetData>
  <mergeCells count="4">
    <mergeCell ref="C19:S19"/>
    <mergeCell ref="C12:S12"/>
    <mergeCell ref="C5:S5"/>
    <mergeCell ref="X12:X14"/>
  </mergeCell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2" r:id="rId4" name="Check Box 2">
              <controlPr defaultSize="0" autoFill="0" autoLine="0" autoPict="0">
                <anchor moveWithCells="1">
                  <from>
                    <xdr:col>19</xdr:col>
                    <xdr:colOff>160020</xdr:colOff>
                    <xdr:row>19</xdr:row>
                    <xdr:rowOff>297180</xdr:rowOff>
                  </from>
                  <to>
                    <xdr:col>19</xdr:col>
                    <xdr:colOff>1432560</xdr:colOff>
                    <xdr:row>22</xdr:row>
                    <xdr:rowOff>106680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tabColor theme="5" tint="-0.249977111117893"/>
  </sheetPr>
  <dimension ref="A1:AB47"/>
  <sheetViews>
    <sheetView showGridLines="0" topLeftCell="A29" zoomScale="76" zoomScaleNormal="90" workbookViewId="0"/>
  </sheetViews>
  <sheetFormatPr baseColWidth="10" defaultColWidth="11.44140625" defaultRowHeight="16.8" x14ac:dyDescent="0.4"/>
  <cols>
    <col min="1" max="1" width="11.44140625" style="1"/>
    <col min="2" max="2" width="26" style="1" customWidth="1"/>
    <col min="3" max="3" width="12.6640625" style="1" customWidth="1"/>
    <col min="4" max="11" width="12.6640625" style="1" hidden="1" customWidth="1"/>
    <col min="12" max="12" width="12.6640625" style="1" customWidth="1"/>
    <col min="13" max="13" width="12.6640625" style="1" hidden="1" customWidth="1"/>
    <col min="14" max="18" width="12.6640625" style="1" customWidth="1"/>
    <col min="19" max="19" width="17.44140625" style="1" bestFit="1" customWidth="1"/>
    <col min="20" max="16384" width="11.44140625" style="1"/>
  </cols>
  <sheetData>
    <row r="1" spans="1:20" ht="27" x14ac:dyDescent="0.4">
      <c r="A1" s="38" t="s">
        <v>62</v>
      </c>
      <c r="B1" s="37"/>
      <c r="C1" s="37"/>
      <c r="D1" s="37"/>
      <c r="E1" s="37"/>
      <c r="F1" s="37"/>
      <c r="G1" s="37"/>
      <c r="H1" s="37"/>
      <c r="I1" s="37"/>
      <c r="J1" s="37"/>
      <c r="K1" s="37"/>
      <c r="L1" s="37"/>
      <c r="M1" s="37"/>
      <c r="N1" s="37"/>
      <c r="O1" s="37"/>
      <c r="P1" s="37"/>
      <c r="Q1" s="37"/>
      <c r="R1" s="37"/>
      <c r="S1" s="34"/>
      <c r="T1" s="2"/>
    </row>
    <row r="3" spans="1:20" s="10" customFormat="1" x14ac:dyDescent="0.3">
      <c r="A3" s="6" t="s">
        <v>73</v>
      </c>
      <c r="B3" s="6"/>
      <c r="C3" s="6"/>
      <c r="D3" s="6"/>
      <c r="E3" s="6"/>
      <c r="F3" s="6"/>
      <c r="G3" s="6"/>
      <c r="H3" s="6"/>
      <c r="I3" s="6"/>
      <c r="J3" s="6"/>
      <c r="K3" s="3"/>
      <c r="L3" s="3"/>
      <c r="M3" s="3"/>
      <c r="N3" s="3"/>
      <c r="O3" s="3"/>
      <c r="P3" s="3"/>
      <c r="Q3" s="3"/>
      <c r="R3" s="3"/>
      <c r="S3" s="3"/>
      <c r="T3" s="2"/>
    </row>
    <row r="6" spans="1:20" ht="50.4" x14ac:dyDescent="0.4">
      <c r="B6" s="372" t="s">
        <v>47</v>
      </c>
      <c r="C6" s="4" t="s">
        <v>3</v>
      </c>
      <c r="D6" s="4" t="s">
        <v>4</v>
      </c>
      <c r="E6" s="4" t="s">
        <v>5</v>
      </c>
      <c r="F6" s="4" t="s">
        <v>6</v>
      </c>
      <c r="G6" s="4" t="s">
        <v>7</v>
      </c>
      <c r="H6" s="4" t="s">
        <v>8</v>
      </c>
      <c r="I6" s="4" t="s">
        <v>9</v>
      </c>
      <c r="J6" s="4" t="s">
        <v>10</v>
      </c>
      <c r="K6" s="4" t="s">
        <v>11</v>
      </c>
      <c r="L6" s="4" t="s">
        <v>12</v>
      </c>
      <c r="M6" s="4" t="s">
        <v>13</v>
      </c>
      <c r="N6" s="4" t="s">
        <v>14</v>
      </c>
      <c r="O6" s="4" t="s">
        <v>15</v>
      </c>
      <c r="P6" s="4" t="s">
        <v>16</v>
      </c>
      <c r="Q6" s="4" t="s">
        <v>17</v>
      </c>
      <c r="R6" s="4" t="s">
        <v>18</v>
      </c>
    </row>
    <row r="7" spans="1:20" x14ac:dyDescent="0.4">
      <c r="B7" s="373"/>
      <c r="C7" s="48" t="e">
        <f>('4. IR Comer'!C$21/((SUM('2. Usuarios'!#REF!,'2. Usuarios'!#REF!,'2. Usuarios'!#REF!,'2. Usuarios'!#REF!,'2. Usuarios'!#REF!)*'1.2 Ajuste inflación'!$F$47)+(SUM('2. Usuarios'!#REF!,'2. Usuarios'!#REF!,'2. Usuarios'!#REF!,'2. Usuarios'!#REF!,'2. Usuarios'!#REF!)*'1.2 Ajuste inflación'!$F$49)+(SUM('2. Usuarios'!#REF!,'2. Usuarios'!#REF!)*'1.2 Ajuste inflación'!$F$50))/12)</f>
        <v>#REF!</v>
      </c>
      <c r="D7" s="48" t="e">
        <f>('4. IR Comer'!D$21/((SUM('2. Usuarios'!#REF!,'2. Usuarios'!#REF!,'2. Usuarios'!#REF!,'2. Usuarios'!#REF!,'2. Usuarios'!#REF!)*'1.2 Ajuste inflación'!$F$47)+(SUM('2. Usuarios'!#REF!,'2. Usuarios'!#REF!,'2. Usuarios'!#REF!,'2. Usuarios'!#REF!,'2. Usuarios'!#REF!)*'1.2 Ajuste inflación'!$F$49)+(SUM('2. Usuarios'!#REF!,'2. Usuarios'!#REF!)*'1.2 Ajuste inflación'!$F$50))/12)</f>
        <v>#REF!</v>
      </c>
      <c r="E7" s="48" t="e">
        <f>('4. IR Comer'!E$21/((SUM('2. Usuarios'!#REF!,'2. Usuarios'!#REF!,'2. Usuarios'!#REF!,'2. Usuarios'!#REF!,'2. Usuarios'!#REF!)*'1.2 Ajuste inflación'!$F$47)+(SUM('2. Usuarios'!#REF!,'2. Usuarios'!#REF!,'2. Usuarios'!#REF!,'2. Usuarios'!#REF!,'2. Usuarios'!#REF!)*'1.2 Ajuste inflación'!$F$49)+(SUM('2. Usuarios'!#REF!,'2. Usuarios'!#REF!)*'1.2 Ajuste inflación'!$F$50))/12)</f>
        <v>#REF!</v>
      </c>
      <c r="F7" s="48" t="e">
        <f>('4. IR Comer'!F$21/((SUM('2. Usuarios'!#REF!,'2. Usuarios'!#REF!,'2. Usuarios'!#REF!,'2. Usuarios'!#REF!,'2. Usuarios'!#REF!)*'1.2 Ajuste inflación'!$F$47)+(SUM('2. Usuarios'!#REF!,'2. Usuarios'!#REF!,'2. Usuarios'!#REF!,'2. Usuarios'!#REF!,'2. Usuarios'!#REF!)*'1.2 Ajuste inflación'!$F$49)+(SUM('2. Usuarios'!#REF!,'2. Usuarios'!#REF!)*'1.2 Ajuste inflación'!$F$50))/12)</f>
        <v>#REF!</v>
      </c>
      <c r="G7" s="48" t="e">
        <f>('4. IR Comer'!G$21/((SUM('2. Usuarios'!#REF!,'2. Usuarios'!#REF!,'2. Usuarios'!#REF!,'2. Usuarios'!#REF!,'2. Usuarios'!#REF!)*'1.2 Ajuste inflación'!$F$47)+(SUM('2. Usuarios'!#REF!,'2. Usuarios'!#REF!,'2. Usuarios'!#REF!,'2. Usuarios'!#REF!,'2. Usuarios'!#REF!)*'1.2 Ajuste inflación'!$F$49)+(SUM('2. Usuarios'!#REF!,'2. Usuarios'!#REF!)*'1.2 Ajuste inflación'!$F$50))/12)</f>
        <v>#REF!</v>
      </c>
      <c r="H7" s="48" t="e">
        <f>('4. IR Comer'!H$21/((SUM('2. Usuarios'!#REF!,'2. Usuarios'!#REF!,'2. Usuarios'!#REF!,'2. Usuarios'!#REF!,'2. Usuarios'!#REF!)*'1.2 Ajuste inflación'!$F$47)+(SUM('2. Usuarios'!#REF!,'2. Usuarios'!#REF!,'2. Usuarios'!#REF!,'2. Usuarios'!#REF!,'2. Usuarios'!#REF!)*'1.2 Ajuste inflación'!$F$49)+(SUM('2. Usuarios'!#REF!,'2. Usuarios'!#REF!)*'1.2 Ajuste inflación'!$F$50))/12)</f>
        <v>#REF!</v>
      </c>
      <c r="I7" s="48" t="e">
        <f>('4. IR Comer'!I$21/((SUM('2. Usuarios'!#REF!,'2. Usuarios'!#REF!,'2. Usuarios'!#REF!,'2. Usuarios'!#REF!,'2. Usuarios'!#REF!)*'1.2 Ajuste inflación'!$F$47)+(SUM('2. Usuarios'!#REF!,'2. Usuarios'!#REF!,'2. Usuarios'!#REF!,'2. Usuarios'!#REF!,'2. Usuarios'!#REF!)*'1.2 Ajuste inflación'!$F$49)+(SUM('2. Usuarios'!#REF!,'2. Usuarios'!#REF!)*'1.2 Ajuste inflación'!$F$50))/12)</f>
        <v>#REF!</v>
      </c>
      <c r="J7" s="48" t="e">
        <f>('4. IR Comer'!J$21/((SUM('2. Usuarios'!#REF!,'2. Usuarios'!#REF!,'2. Usuarios'!#REF!,'2. Usuarios'!#REF!,'2. Usuarios'!#REF!)*'1.2 Ajuste inflación'!$F$47)+(SUM('2. Usuarios'!#REF!,'2. Usuarios'!#REF!,'2. Usuarios'!#REF!,'2. Usuarios'!#REF!,'2. Usuarios'!#REF!)*'1.2 Ajuste inflación'!$F$49)+(SUM('2. Usuarios'!#REF!,'2. Usuarios'!#REF!)*'1.2 Ajuste inflación'!$F$50))/12)</f>
        <v>#REF!</v>
      </c>
      <c r="K7" s="48" t="e">
        <f>('4. IR Comer'!K$21/((SUM('2. Usuarios'!#REF!,'2. Usuarios'!#REF!,'2. Usuarios'!#REF!,'2. Usuarios'!#REF!,'2. Usuarios'!#REF!)*'1.2 Ajuste inflación'!$F$47)+(SUM('2. Usuarios'!#REF!,'2. Usuarios'!#REF!,'2. Usuarios'!#REF!,'2. Usuarios'!#REF!,'2. Usuarios'!#REF!)*'1.2 Ajuste inflación'!$F$49)+(SUM('2. Usuarios'!#REF!,'2. Usuarios'!#REF!)*'1.2 Ajuste inflación'!$F$50))/12)</f>
        <v>#REF!</v>
      </c>
      <c r="L7" s="48" t="e">
        <f>('4. IR Comer'!L$21/((SUM('2. Usuarios'!#REF!,'2. Usuarios'!#REF!,'2. Usuarios'!#REF!,'2. Usuarios'!#REF!,'2. Usuarios'!#REF!)*'1.2 Ajuste inflación'!$F$47)+(SUM('2. Usuarios'!#REF!,'2. Usuarios'!#REF!,'2. Usuarios'!#REF!,'2. Usuarios'!#REF!,'2. Usuarios'!#REF!)*'1.2 Ajuste inflación'!$F$49)+(SUM('2. Usuarios'!#REF!,'2. Usuarios'!#REF!)*'1.2 Ajuste inflación'!$F$50))/12)</f>
        <v>#REF!</v>
      </c>
      <c r="M7" s="48" t="e">
        <f>('4. IR Comer'!M$21/((SUM('2. Usuarios'!#REF!,'2. Usuarios'!#REF!,'2. Usuarios'!#REF!,'2. Usuarios'!#REF!,'2. Usuarios'!#REF!)*'1.2 Ajuste inflación'!$F$47)+(SUM('2. Usuarios'!#REF!,'2. Usuarios'!#REF!,'2. Usuarios'!#REF!,'2. Usuarios'!#REF!,'2. Usuarios'!#REF!)*'1.2 Ajuste inflación'!$F$49)+(SUM('2. Usuarios'!#REF!,'2. Usuarios'!#REF!)*'1.2 Ajuste inflación'!$F$50))/12)</f>
        <v>#REF!</v>
      </c>
      <c r="N7" s="48" t="e">
        <f>('4. IR Comer'!N$21/((SUM('2. Usuarios'!#REF!,'2. Usuarios'!#REF!,'2. Usuarios'!#REF!,'2. Usuarios'!#REF!,'2. Usuarios'!#REF!)*'1.2 Ajuste inflación'!$F$47)+(SUM('2. Usuarios'!#REF!,'2. Usuarios'!#REF!,'2. Usuarios'!#REF!,'2. Usuarios'!#REF!,'2. Usuarios'!#REF!)*'1.2 Ajuste inflación'!$F$49)+(SUM('2. Usuarios'!#REF!,'2. Usuarios'!#REF!)*'1.2 Ajuste inflación'!$F$50))/12)</f>
        <v>#REF!</v>
      </c>
      <c r="O7" s="48" t="e">
        <f>('4. IR Comer'!O$21/((SUM('2. Usuarios'!#REF!,'2. Usuarios'!#REF!,'2. Usuarios'!#REF!,'2. Usuarios'!#REF!,'2. Usuarios'!#REF!)*'1.2 Ajuste inflación'!$F$47)+(SUM('2. Usuarios'!#REF!,'2. Usuarios'!#REF!,'2. Usuarios'!#REF!,'2. Usuarios'!#REF!,'2. Usuarios'!#REF!)*'1.2 Ajuste inflación'!$F$49)+(SUM('2. Usuarios'!#REF!,'2. Usuarios'!#REF!)*'1.2 Ajuste inflación'!$F$50))/12)</f>
        <v>#REF!</v>
      </c>
      <c r="P7" s="48" t="e">
        <f>('4. IR Comer'!P$21/((SUM('2. Usuarios'!#REF!,'2. Usuarios'!#REF!,'2. Usuarios'!#REF!,'2. Usuarios'!#REF!,'2. Usuarios'!#REF!)*'1.2 Ajuste inflación'!$F$47)+(SUM('2. Usuarios'!#REF!,'2. Usuarios'!#REF!,'2. Usuarios'!#REF!,'2. Usuarios'!#REF!,'2. Usuarios'!#REF!)*'1.2 Ajuste inflación'!$F$49)+(SUM('2. Usuarios'!#REF!,'2. Usuarios'!#REF!)*'1.2 Ajuste inflación'!$F$50))/12)</f>
        <v>#REF!</v>
      </c>
      <c r="Q7" s="48" t="e">
        <f>('4. IR Comer'!Q$21/((SUM('2. Usuarios'!#REF!,'2. Usuarios'!#REF!,'2. Usuarios'!#REF!,'2. Usuarios'!#REF!,'2. Usuarios'!#REF!)*'1.2 Ajuste inflación'!$F$47)+(SUM('2. Usuarios'!#REF!,'2. Usuarios'!#REF!,'2. Usuarios'!#REF!,'2. Usuarios'!#REF!,'2. Usuarios'!#REF!)*'1.2 Ajuste inflación'!$F$49)+(SUM('2. Usuarios'!#REF!,'2. Usuarios'!#REF!)*'1.2 Ajuste inflación'!$F$50))/12)</f>
        <v>#REF!</v>
      </c>
      <c r="R7" s="48" t="e">
        <f>('4. IR Comer'!R$21/((SUM('2. Usuarios'!#REF!,'2. Usuarios'!#REF!,'2. Usuarios'!#REF!,'2. Usuarios'!#REF!,'2. Usuarios'!#REF!)*'1.2 Ajuste inflación'!$F$47)+(SUM('2. Usuarios'!#REF!,'2. Usuarios'!#REF!,'2. Usuarios'!#REF!,'2. Usuarios'!#REF!,'2. Usuarios'!#REF!)*'1.2 Ajuste inflación'!$F$49)+(SUM('2. Usuarios'!#REF!,'2. Usuarios'!#REF!)*'1.2 Ajuste inflación'!$F$50))/12)</f>
        <v>#REF!</v>
      </c>
    </row>
    <row r="8" spans="1:20" x14ac:dyDescent="0.4">
      <c r="D8" s="24"/>
      <c r="E8" s="24"/>
      <c r="F8" s="24"/>
    </row>
    <row r="9" spans="1:20" x14ac:dyDescent="0.4">
      <c r="D9" s="25"/>
      <c r="E9" s="25"/>
      <c r="F9" s="25"/>
      <c r="G9" s="25"/>
      <c r="H9" s="25"/>
      <c r="I9" s="25"/>
      <c r="J9" s="25"/>
      <c r="K9" s="25"/>
      <c r="L9" s="25"/>
      <c r="M9" s="25"/>
      <c r="N9" s="25"/>
      <c r="O9" s="25"/>
      <c r="P9" s="25"/>
      <c r="Q9" s="25"/>
      <c r="R9" s="25"/>
    </row>
    <row r="10" spans="1:20" x14ac:dyDescent="0.4">
      <c r="D10" s="26"/>
      <c r="E10" s="26"/>
      <c r="F10" s="26"/>
      <c r="G10" s="26"/>
      <c r="H10" s="26"/>
      <c r="I10" s="26"/>
      <c r="J10" s="26"/>
      <c r="K10" s="26"/>
      <c r="L10" s="26"/>
      <c r="M10" s="26"/>
      <c r="N10" s="26"/>
      <c r="O10" s="26"/>
      <c r="P10" s="26"/>
      <c r="Q10" s="26"/>
      <c r="R10" s="26"/>
    </row>
    <row r="11" spans="1:20" ht="16.95" customHeight="1" x14ac:dyDescent="0.4">
      <c r="B11" s="374" t="s">
        <v>43</v>
      </c>
      <c r="C11" s="373" t="s">
        <v>74</v>
      </c>
      <c r="D11" s="373"/>
      <c r="E11" s="373"/>
      <c r="F11" s="373"/>
      <c r="G11" s="373"/>
      <c r="H11" s="373"/>
      <c r="I11" s="373"/>
      <c r="J11" s="373"/>
      <c r="K11" s="373"/>
      <c r="L11" s="373"/>
      <c r="M11" s="373"/>
      <c r="N11" s="373"/>
      <c r="O11" s="373"/>
      <c r="P11" s="373"/>
      <c r="Q11" s="373"/>
      <c r="R11" s="373"/>
    </row>
    <row r="12" spans="1:20" ht="50.4" x14ac:dyDescent="0.4">
      <c r="B12" s="374"/>
      <c r="C12" s="4" t="s">
        <v>3</v>
      </c>
      <c r="D12" s="4" t="s">
        <v>4</v>
      </c>
      <c r="E12" s="4" t="s">
        <v>5</v>
      </c>
      <c r="F12" s="4" t="s">
        <v>6</v>
      </c>
      <c r="G12" s="4" t="s">
        <v>7</v>
      </c>
      <c r="H12" s="4" t="s">
        <v>8</v>
      </c>
      <c r="I12" s="4" t="s">
        <v>9</v>
      </c>
      <c r="J12" s="4" t="s">
        <v>10</v>
      </c>
      <c r="K12" s="4" t="s">
        <v>11</v>
      </c>
      <c r="L12" s="4" t="s">
        <v>12</v>
      </c>
      <c r="M12" s="4" t="s">
        <v>13</v>
      </c>
      <c r="N12" s="4" t="s">
        <v>14</v>
      </c>
      <c r="O12" s="4" t="s">
        <v>15</v>
      </c>
      <c r="P12" s="4" t="s">
        <v>16</v>
      </c>
      <c r="Q12" s="4" t="s">
        <v>17</v>
      </c>
      <c r="R12" s="4" t="s">
        <v>18</v>
      </c>
    </row>
    <row r="13" spans="1:20" x14ac:dyDescent="0.4">
      <c r="A13" s="82" t="s">
        <v>44</v>
      </c>
      <c r="B13" s="83" t="s">
        <v>28</v>
      </c>
      <c r="C13" s="28" t="e">
        <f>C$7*INDEX('1.2 Ajuste inflación'!$F$47:$F$50,MATCH($A13,'1.2 Ajuste inflación'!#REF!,0))</f>
        <v>#REF!</v>
      </c>
      <c r="D13" s="28" t="e">
        <f>D$7*INDEX('1.2 Ajuste inflación'!$F$47:$F$50,MATCH($A13,'1.2 Ajuste inflación'!#REF!,0))</f>
        <v>#REF!</v>
      </c>
      <c r="E13" s="28" t="e">
        <f>E$7*INDEX('1.2 Ajuste inflación'!$F$47:$F$50,MATCH($A13,'1.2 Ajuste inflación'!#REF!,0))</f>
        <v>#REF!</v>
      </c>
      <c r="F13" s="28" t="e">
        <f>F$7*INDEX('1.2 Ajuste inflación'!$F$47:$F$50,MATCH($A13,'1.2 Ajuste inflación'!#REF!,0))</f>
        <v>#REF!</v>
      </c>
      <c r="G13" s="28" t="e">
        <f>G$7*INDEX('1.2 Ajuste inflación'!$F$47:$F$50,MATCH($A13,'1.2 Ajuste inflación'!#REF!,0))</f>
        <v>#REF!</v>
      </c>
      <c r="H13" s="28" t="e">
        <f>H$7*INDEX('1.2 Ajuste inflación'!$F$47:$F$50,MATCH($A13,'1.2 Ajuste inflación'!#REF!,0))</f>
        <v>#REF!</v>
      </c>
      <c r="I13" s="28" t="e">
        <f>I$7*INDEX('1.2 Ajuste inflación'!$F$47:$F$50,MATCH($A13,'1.2 Ajuste inflación'!#REF!,0))</f>
        <v>#REF!</v>
      </c>
      <c r="J13" s="28" t="e">
        <f>J$7*INDEX('1.2 Ajuste inflación'!$F$47:$F$50,MATCH($A13,'1.2 Ajuste inflación'!#REF!,0))</f>
        <v>#REF!</v>
      </c>
      <c r="K13" s="28" t="e">
        <f>K$7*INDEX('1.2 Ajuste inflación'!$F$47:$F$50,MATCH($A13,'1.2 Ajuste inflación'!#REF!,0))</f>
        <v>#REF!</v>
      </c>
      <c r="L13" s="28" t="e">
        <f>L$7*INDEX('1.2 Ajuste inflación'!$F$47:$F$50,MATCH($A13,'1.2 Ajuste inflación'!#REF!,0))</f>
        <v>#REF!</v>
      </c>
      <c r="M13" s="28" t="e">
        <f>M$7*INDEX('1.2 Ajuste inflación'!$F$47:$F$50,MATCH($A13,'1.2 Ajuste inflación'!#REF!,0))</f>
        <v>#REF!</v>
      </c>
      <c r="N13" s="28" t="e">
        <f>N$7*INDEX('1.2 Ajuste inflación'!$F$47:$F$50,MATCH($A13,'1.2 Ajuste inflación'!#REF!,0))</f>
        <v>#REF!</v>
      </c>
      <c r="O13" s="28" t="e">
        <f>O$7*INDEX('1.2 Ajuste inflación'!$F$47:$F$50,MATCH($A13,'1.2 Ajuste inflación'!#REF!,0))</f>
        <v>#REF!</v>
      </c>
      <c r="P13" s="28" t="e">
        <f>P$7*INDEX('1.2 Ajuste inflación'!$F$47:$F$50,MATCH($A13,'1.2 Ajuste inflación'!#REF!,0))</f>
        <v>#REF!</v>
      </c>
      <c r="Q13" s="28" t="e">
        <f>Q$7*INDEX('1.2 Ajuste inflación'!$F$47:$F$50,MATCH($A13,'1.2 Ajuste inflación'!#REF!,0))</f>
        <v>#REF!</v>
      </c>
      <c r="R13" s="28" t="e">
        <f>R$7*INDEX('1.2 Ajuste inflación'!$F$47:$F$50,MATCH($A13,'1.2 Ajuste inflación'!#REF!,0))</f>
        <v>#REF!</v>
      </c>
    </row>
    <row r="14" spans="1:20" x14ac:dyDescent="0.4">
      <c r="A14" s="82" t="s">
        <v>44</v>
      </c>
      <c r="B14" s="83" t="s">
        <v>29</v>
      </c>
      <c r="C14" s="28" t="e">
        <f>C$7*INDEX('1.2 Ajuste inflación'!$F$47:$F$50,MATCH($A14,'1.2 Ajuste inflación'!#REF!,0))</f>
        <v>#REF!</v>
      </c>
      <c r="D14" s="28" t="e">
        <f>D$7*INDEX('1.2 Ajuste inflación'!$F$47:$F$50,MATCH($A14,'1.2 Ajuste inflación'!#REF!,0))</f>
        <v>#REF!</v>
      </c>
      <c r="E14" s="28" t="e">
        <f>E$7*INDEX('1.2 Ajuste inflación'!$F$47:$F$50,MATCH($A14,'1.2 Ajuste inflación'!#REF!,0))</f>
        <v>#REF!</v>
      </c>
      <c r="F14" s="28" t="e">
        <f>F$7*INDEX('1.2 Ajuste inflación'!$F$47:$F$50,MATCH($A14,'1.2 Ajuste inflación'!#REF!,0))</f>
        <v>#REF!</v>
      </c>
      <c r="G14" s="28" t="e">
        <f>G$7*INDEX('1.2 Ajuste inflación'!$F$47:$F$50,MATCH($A14,'1.2 Ajuste inflación'!#REF!,0))</f>
        <v>#REF!</v>
      </c>
      <c r="H14" s="28" t="e">
        <f>H$7*INDEX('1.2 Ajuste inflación'!$F$47:$F$50,MATCH($A14,'1.2 Ajuste inflación'!#REF!,0))</f>
        <v>#REF!</v>
      </c>
      <c r="I14" s="28" t="e">
        <f>I$7*INDEX('1.2 Ajuste inflación'!$F$47:$F$50,MATCH($A14,'1.2 Ajuste inflación'!#REF!,0))</f>
        <v>#REF!</v>
      </c>
      <c r="J14" s="28" t="e">
        <f>J$7*INDEX('1.2 Ajuste inflación'!$F$47:$F$50,MATCH($A14,'1.2 Ajuste inflación'!#REF!,0))</f>
        <v>#REF!</v>
      </c>
      <c r="K14" s="28" t="e">
        <f>K$7*INDEX('1.2 Ajuste inflación'!$F$47:$F$50,MATCH($A14,'1.2 Ajuste inflación'!#REF!,0))</f>
        <v>#REF!</v>
      </c>
      <c r="L14" s="28" t="e">
        <f>L$7*INDEX('1.2 Ajuste inflación'!$F$47:$F$50,MATCH($A14,'1.2 Ajuste inflación'!#REF!,0))</f>
        <v>#REF!</v>
      </c>
      <c r="M14" s="28" t="e">
        <f>M$7*INDEX('1.2 Ajuste inflación'!$F$47:$F$50,MATCH($A14,'1.2 Ajuste inflación'!#REF!,0))</f>
        <v>#REF!</v>
      </c>
      <c r="N14" s="28" t="e">
        <f>N$7*INDEX('1.2 Ajuste inflación'!$F$47:$F$50,MATCH($A14,'1.2 Ajuste inflación'!#REF!,0))</f>
        <v>#REF!</v>
      </c>
      <c r="O14" s="28" t="e">
        <f>O$7*INDEX('1.2 Ajuste inflación'!$F$47:$F$50,MATCH($A14,'1.2 Ajuste inflación'!#REF!,0))</f>
        <v>#REF!</v>
      </c>
      <c r="P14" s="28" t="e">
        <f>P$7*INDEX('1.2 Ajuste inflación'!$F$47:$F$50,MATCH($A14,'1.2 Ajuste inflación'!#REF!,0))</f>
        <v>#REF!</v>
      </c>
      <c r="Q14" s="28" t="e">
        <f>Q$7*INDEX('1.2 Ajuste inflación'!$F$47:$F$50,MATCH($A14,'1.2 Ajuste inflación'!#REF!,0))</f>
        <v>#REF!</v>
      </c>
      <c r="R14" s="28" t="e">
        <f>R$7*INDEX('1.2 Ajuste inflación'!$F$47:$F$50,MATCH($A14,'1.2 Ajuste inflación'!#REF!,0))</f>
        <v>#REF!</v>
      </c>
    </row>
    <row r="15" spans="1:20" x14ac:dyDescent="0.4">
      <c r="A15" s="82" t="s">
        <v>44</v>
      </c>
      <c r="B15" s="83" t="s">
        <v>35</v>
      </c>
      <c r="C15" s="28" t="e">
        <f>C$7*INDEX('1.2 Ajuste inflación'!$F$47:$F$50,MATCH($A15,'1.2 Ajuste inflación'!#REF!,0))</f>
        <v>#REF!</v>
      </c>
      <c r="D15" s="28" t="e">
        <f>D$7*INDEX('1.2 Ajuste inflación'!$F$47:$F$50,MATCH($A15,'1.2 Ajuste inflación'!#REF!,0))</f>
        <v>#REF!</v>
      </c>
      <c r="E15" s="28" t="e">
        <f>E$7*INDEX('1.2 Ajuste inflación'!$F$47:$F$50,MATCH($A15,'1.2 Ajuste inflación'!#REF!,0))</f>
        <v>#REF!</v>
      </c>
      <c r="F15" s="28" t="e">
        <f>F$7*INDEX('1.2 Ajuste inflación'!$F$47:$F$50,MATCH($A15,'1.2 Ajuste inflación'!#REF!,0))</f>
        <v>#REF!</v>
      </c>
      <c r="G15" s="28" t="e">
        <f>G$7*INDEX('1.2 Ajuste inflación'!$F$47:$F$50,MATCH($A15,'1.2 Ajuste inflación'!#REF!,0))</f>
        <v>#REF!</v>
      </c>
      <c r="H15" s="28" t="e">
        <f>H$7*INDEX('1.2 Ajuste inflación'!$F$47:$F$50,MATCH($A15,'1.2 Ajuste inflación'!#REF!,0))</f>
        <v>#REF!</v>
      </c>
      <c r="I15" s="28" t="e">
        <f>I$7*INDEX('1.2 Ajuste inflación'!$F$47:$F$50,MATCH($A15,'1.2 Ajuste inflación'!#REF!,0))</f>
        <v>#REF!</v>
      </c>
      <c r="J15" s="28" t="e">
        <f>J$7*INDEX('1.2 Ajuste inflación'!$F$47:$F$50,MATCH($A15,'1.2 Ajuste inflación'!#REF!,0))</f>
        <v>#REF!</v>
      </c>
      <c r="K15" s="28" t="e">
        <f>K$7*INDEX('1.2 Ajuste inflación'!$F$47:$F$50,MATCH($A15,'1.2 Ajuste inflación'!#REF!,0))</f>
        <v>#REF!</v>
      </c>
      <c r="L15" s="28" t="e">
        <f>L$7*INDEX('1.2 Ajuste inflación'!$F$47:$F$50,MATCH($A15,'1.2 Ajuste inflación'!#REF!,0))</f>
        <v>#REF!</v>
      </c>
      <c r="M15" s="28" t="e">
        <f>M$7*INDEX('1.2 Ajuste inflación'!$F$47:$F$50,MATCH($A15,'1.2 Ajuste inflación'!#REF!,0))</f>
        <v>#REF!</v>
      </c>
      <c r="N15" s="28" t="e">
        <f>N$7*INDEX('1.2 Ajuste inflación'!$F$47:$F$50,MATCH($A15,'1.2 Ajuste inflación'!#REF!,0))</f>
        <v>#REF!</v>
      </c>
      <c r="O15" s="28" t="e">
        <f>O$7*INDEX('1.2 Ajuste inflación'!$F$47:$F$50,MATCH($A15,'1.2 Ajuste inflación'!#REF!,0))</f>
        <v>#REF!</v>
      </c>
      <c r="P15" s="28" t="e">
        <f>P$7*INDEX('1.2 Ajuste inflación'!$F$47:$F$50,MATCH($A15,'1.2 Ajuste inflación'!#REF!,0))</f>
        <v>#REF!</v>
      </c>
      <c r="Q15" s="28" t="e">
        <f>Q$7*INDEX('1.2 Ajuste inflación'!$F$47:$F$50,MATCH($A15,'1.2 Ajuste inflación'!#REF!,0))</f>
        <v>#REF!</v>
      </c>
      <c r="R15" s="28" t="e">
        <f>R$7*INDEX('1.2 Ajuste inflación'!$F$47:$F$50,MATCH($A15,'1.2 Ajuste inflación'!#REF!,0))</f>
        <v>#REF!</v>
      </c>
    </row>
    <row r="16" spans="1:20" x14ac:dyDescent="0.4">
      <c r="A16" s="82" t="s">
        <v>45</v>
      </c>
      <c r="B16" s="83" t="s">
        <v>32</v>
      </c>
      <c r="C16" s="28" t="e">
        <f>C$7*INDEX('1.2 Ajuste inflación'!$F$47:$F$50,MATCH($A16,'1.2 Ajuste inflación'!#REF!,0))</f>
        <v>#REF!</v>
      </c>
      <c r="D16" s="28" t="e">
        <f>D$7*INDEX('1.2 Ajuste inflación'!$F$47:$F$50,MATCH($A16,'1.2 Ajuste inflación'!#REF!,0))</f>
        <v>#REF!</v>
      </c>
      <c r="E16" s="28" t="e">
        <f>E$7*INDEX('1.2 Ajuste inflación'!$F$47:$F$50,MATCH($A16,'1.2 Ajuste inflación'!#REF!,0))</f>
        <v>#REF!</v>
      </c>
      <c r="F16" s="28" t="e">
        <f>F$7*INDEX('1.2 Ajuste inflación'!$F$47:$F$50,MATCH($A16,'1.2 Ajuste inflación'!#REF!,0))</f>
        <v>#REF!</v>
      </c>
      <c r="G16" s="28" t="e">
        <f>G$7*INDEX('1.2 Ajuste inflación'!$F$47:$F$50,MATCH($A16,'1.2 Ajuste inflación'!#REF!,0))</f>
        <v>#REF!</v>
      </c>
      <c r="H16" s="28" t="e">
        <f>H$7*INDEX('1.2 Ajuste inflación'!$F$47:$F$50,MATCH($A16,'1.2 Ajuste inflación'!#REF!,0))</f>
        <v>#REF!</v>
      </c>
      <c r="I16" s="28" t="e">
        <f>I$7*INDEX('1.2 Ajuste inflación'!$F$47:$F$50,MATCH($A16,'1.2 Ajuste inflación'!#REF!,0))</f>
        <v>#REF!</v>
      </c>
      <c r="J16" s="28" t="e">
        <f>J$7*INDEX('1.2 Ajuste inflación'!$F$47:$F$50,MATCH($A16,'1.2 Ajuste inflación'!#REF!,0))</f>
        <v>#REF!</v>
      </c>
      <c r="K16" s="28" t="e">
        <f>K$7*INDEX('1.2 Ajuste inflación'!$F$47:$F$50,MATCH($A16,'1.2 Ajuste inflación'!#REF!,0))</f>
        <v>#REF!</v>
      </c>
      <c r="L16" s="28" t="e">
        <f>L$7*INDEX('1.2 Ajuste inflación'!$F$47:$F$50,MATCH($A16,'1.2 Ajuste inflación'!#REF!,0))</f>
        <v>#REF!</v>
      </c>
      <c r="M16" s="28" t="e">
        <f>M$7*INDEX('1.2 Ajuste inflación'!$F$47:$F$50,MATCH($A16,'1.2 Ajuste inflación'!#REF!,0))</f>
        <v>#REF!</v>
      </c>
      <c r="N16" s="28" t="e">
        <f>N$7*INDEX('1.2 Ajuste inflación'!$F$47:$F$50,MATCH($A16,'1.2 Ajuste inflación'!#REF!,0))</f>
        <v>#REF!</v>
      </c>
      <c r="O16" s="28" t="e">
        <f>O$7*INDEX('1.2 Ajuste inflación'!$F$47:$F$50,MATCH($A16,'1.2 Ajuste inflación'!#REF!,0))</f>
        <v>#REF!</v>
      </c>
      <c r="P16" s="28" t="e">
        <f>P$7*INDEX('1.2 Ajuste inflación'!$F$47:$F$50,MATCH($A16,'1.2 Ajuste inflación'!#REF!,0))</f>
        <v>#REF!</v>
      </c>
      <c r="Q16" s="28" t="e">
        <f>Q$7*INDEX('1.2 Ajuste inflación'!$F$47:$F$50,MATCH($A16,'1.2 Ajuste inflación'!#REF!,0))</f>
        <v>#REF!</v>
      </c>
      <c r="R16" s="28" t="e">
        <f>R$7*INDEX('1.2 Ajuste inflación'!$F$47:$F$50,MATCH($A16,'1.2 Ajuste inflación'!#REF!,0))</f>
        <v>#REF!</v>
      </c>
    </row>
    <row r="17" spans="1:28" x14ac:dyDescent="0.4">
      <c r="A17" s="82" t="s">
        <v>44</v>
      </c>
      <c r="B17" s="83" t="s">
        <v>38</v>
      </c>
      <c r="C17" s="28" t="e">
        <f>C$7*INDEX('1.2 Ajuste inflación'!$F$47:$F$50,MATCH($A17,'1.2 Ajuste inflación'!#REF!,0))</f>
        <v>#REF!</v>
      </c>
      <c r="D17" s="28" t="e">
        <f>D$7*INDEX('1.2 Ajuste inflación'!$F$47:$F$50,MATCH($A17,'1.2 Ajuste inflación'!#REF!,0))</f>
        <v>#REF!</v>
      </c>
      <c r="E17" s="28" t="e">
        <f>E$7*INDEX('1.2 Ajuste inflación'!$F$47:$F$50,MATCH($A17,'1.2 Ajuste inflación'!#REF!,0))</f>
        <v>#REF!</v>
      </c>
      <c r="F17" s="28" t="e">
        <f>F$7*INDEX('1.2 Ajuste inflación'!$F$47:$F$50,MATCH($A17,'1.2 Ajuste inflación'!#REF!,0))</f>
        <v>#REF!</v>
      </c>
      <c r="G17" s="28" t="e">
        <f>G$7*INDEX('1.2 Ajuste inflación'!$F$47:$F$50,MATCH($A17,'1.2 Ajuste inflación'!#REF!,0))</f>
        <v>#REF!</v>
      </c>
      <c r="H17" s="28" t="e">
        <f>H$7*INDEX('1.2 Ajuste inflación'!$F$47:$F$50,MATCH($A17,'1.2 Ajuste inflación'!#REF!,0))</f>
        <v>#REF!</v>
      </c>
      <c r="I17" s="28" t="e">
        <f>I$7*INDEX('1.2 Ajuste inflación'!$F$47:$F$50,MATCH($A17,'1.2 Ajuste inflación'!#REF!,0))</f>
        <v>#REF!</v>
      </c>
      <c r="J17" s="28" t="e">
        <f>J$7*INDEX('1.2 Ajuste inflación'!$F$47:$F$50,MATCH($A17,'1.2 Ajuste inflación'!#REF!,0))</f>
        <v>#REF!</v>
      </c>
      <c r="K17" s="28" t="e">
        <f>K$7*INDEX('1.2 Ajuste inflación'!$F$47:$F$50,MATCH($A17,'1.2 Ajuste inflación'!#REF!,0))</f>
        <v>#REF!</v>
      </c>
      <c r="L17" s="28" t="e">
        <f>L$7*INDEX('1.2 Ajuste inflación'!$F$47:$F$50,MATCH($A17,'1.2 Ajuste inflación'!#REF!,0))</f>
        <v>#REF!</v>
      </c>
      <c r="M17" s="28" t="e">
        <f>M$7*INDEX('1.2 Ajuste inflación'!$F$47:$F$50,MATCH($A17,'1.2 Ajuste inflación'!#REF!,0))</f>
        <v>#REF!</v>
      </c>
      <c r="N17" s="28" t="e">
        <f>N$7*INDEX('1.2 Ajuste inflación'!$F$47:$F$50,MATCH($A17,'1.2 Ajuste inflación'!#REF!,0))</f>
        <v>#REF!</v>
      </c>
      <c r="O17" s="28" t="e">
        <f>O$7*INDEX('1.2 Ajuste inflación'!$F$47:$F$50,MATCH($A17,'1.2 Ajuste inflación'!#REF!,0))</f>
        <v>#REF!</v>
      </c>
      <c r="P17" s="28" t="e">
        <f>P$7*INDEX('1.2 Ajuste inflación'!$F$47:$F$50,MATCH($A17,'1.2 Ajuste inflación'!#REF!,0))</f>
        <v>#REF!</v>
      </c>
      <c r="Q17" s="28" t="e">
        <f>Q$7*INDEX('1.2 Ajuste inflación'!$F$47:$F$50,MATCH($A17,'1.2 Ajuste inflación'!#REF!,0))</f>
        <v>#REF!</v>
      </c>
      <c r="R17" s="28" t="e">
        <f>R$7*INDEX('1.2 Ajuste inflación'!$F$47:$F$50,MATCH($A17,'1.2 Ajuste inflación'!#REF!,0))</f>
        <v>#REF!</v>
      </c>
    </row>
    <row r="18" spans="1:28" x14ac:dyDescent="0.4">
      <c r="A18" s="82" t="s">
        <v>44</v>
      </c>
      <c r="B18" s="83" t="s">
        <v>36</v>
      </c>
      <c r="C18" s="28" t="e">
        <f>C$7*INDEX('1.2 Ajuste inflación'!$F$47:$F$50,MATCH($A18,'1.2 Ajuste inflación'!#REF!,0))</f>
        <v>#REF!</v>
      </c>
      <c r="D18" s="28" t="e">
        <f>D$7*INDEX('1.2 Ajuste inflación'!$F$47:$F$50,MATCH($A18,'1.2 Ajuste inflación'!#REF!,0))</f>
        <v>#REF!</v>
      </c>
      <c r="E18" s="28" t="e">
        <f>E$7*INDEX('1.2 Ajuste inflación'!$F$47:$F$50,MATCH($A18,'1.2 Ajuste inflación'!#REF!,0))</f>
        <v>#REF!</v>
      </c>
      <c r="F18" s="28" t="e">
        <f>F$7*INDEX('1.2 Ajuste inflación'!$F$47:$F$50,MATCH($A18,'1.2 Ajuste inflación'!#REF!,0))</f>
        <v>#REF!</v>
      </c>
      <c r="G18" s="28" t="e">
        <f>G$7*INDEX('1.2 Ajuste inflación'!$F$47:$F$50,MATCH($A18,'1.2 Ajuste inflación'!#REF!,0))</f>
        <v>#REF!</v>
      </c>
      <c r="H18" s="28" t="e">
        <f>H$7*INDEX('1.2 Ajuste inflación'!$F$47:$F$50,MATCH($A18,'1.2 Ajuste inflación'!#REF!,0))</f>
        <v>#REF!</v>
      </c>
      <c r="I18" s="28" t="e">
        <f>I$7*INDEX('1.2 Ajuste inflación'!$F$47:$F$50,MATCH($A18,'1.2 Ajuste inflación'!#REF!,0))</f>
        <v>#REF!</v>
      </c>
      <c r="J18" s="28" t="e">
        <f>J$7*INDEX('1.2 Ajuste inflación'!$F$47:$F$50,MATCH($A18,'1.2 Ajuste inflación'!#REF!,0))</f>
        <v>#REF!</v>
      </c>
      <c r="K18" s="28" t="e">
        <f>K$7*INDEX('1.2 Ajuste inflación'!$F$47:$F$50,MATCH($A18,'1.2 Ajuste inflación'!#REF!,0))</f>
        <v>#REF!</v>
      </c>
      <c r="L18" s="28" t="e">
        <f>L$7*INDEX('1.2 Ajuste inflación'!$F$47:$F$50,MATCH($A18,'1.2 Ajuste inflación'!#REF!,0))</f>
        <v>#REF!</v>
      </c>
      <c r="M18" s="28" t="e">
        <f>M$7*INDEX('1.2 Ajuste inflación'!$F$47:$F$50,MATCH($A18,'1.2 Ajuste inflación'!#REF!,0))</f>
        <v>#REF!</v>
      </c>
      <c r="N18" s="28" t="e">
        <f>N$7*INDEX('1.2 Ajuste inflación'!$F$47:$F$50,MATCH($A18,'1.2 Ajuste inflación'!#REF!,0))</f>
        <v>#REF!</v>
      </c>
      <c r="O18" s="28" t="e">
        <f>O$7*INDEX('1.2 Ajuste inflación'!$F$47:$F$50,MATCH($A18,'1.2 Ajuste inflación'!#REF!,0))</f>
        <v>#REF!</v>
      </c>
      <c r="P18" s="28" t="e">
        <f>P$7*INDEX('1.2 Ajuste inflación'!$F$47:$F$50,MATCH($A18,'1.2 Ajuste inflación'!#REF!,0))</f>
        <v>#REF!</v>
      </c>
      <c r="Q18" s="28" t="e">
        <f>Q$7*INDEX('1.2 Ajuste inflación'!$F$47:$F$50,MATCH($A18,'1.2 Ajuste inflación'!#REF!,0))</f>
        <v>#REF!</v>
      </c>
      <c r="R18" s="28" t="e">
        <f>R$7*INDEX('1.2 Ajuste inflación'!$F$47:$F$50,MATCH($A18,'1.2 Ajuste inflación'!#REF!,0))</f>
        <v>#REF!</v>
      </c>
    </row>
    <row r="19" spans="1:28" x14ac:dyDescent="0.4">
      <c r="A19" s="82" t="s">
        <v>45</v>
      </c>
      <c r="B19" s="83" t="s">
        <v>37</v>
      </c>
      <c r="C19" s="28" t="e">
        <f>C$7*INDEX('1.2 Ajuste inflación'!$F$47:$F$50,MATCH($A19,'1.2 Ajuste inflación'!#REF!,0))</f>
        <v>#REF!</v>
      </c>
      <c r="D19" s="28" t="e">
        <f>D$7*INDEX('1.2 Ajuste inflación'!$F$47:$F$50,MATCH($A19,'1.2 Ajuste inflación'!#REF!,0))</f>
        <v>#REF!</v>
      </c>
      <c r="E19" s="28" t="e">
        <f>E$7*INDEX('1.2 Ajuste inflación'!$F$47:$F$50,MATCH($A19,'1.2 Ajuste inflación'!#REF!,0))</f>
        <v>#REF!</v>
      </c>
      <c r="F19" s="28" t="e">
        <f>F$7*INDEX('1.2 Ajuste inflación'!$F$47:$F$50,MATCH($A19,'1.2 Ajuste inflación'!#REF!,0))</f>
        <v>#REF!</v>
      </c>
      <c r="G19" s="28" t="e">
        <f>G$7*INDEX('1.2 Ajuste inflación'!$F$47:$F$50,MATCH($A19,'1.2 Ajuste inflación'!#REF!,0))</f>
        <v>#REF!</v>
      </c>
      <c r="H19" s="28" t="e">
        <f>H$7*INDEX('1.2 Ajuste inflación'!$F$47:$F$50,MATCH($A19,'1.2 Ajuste inflación'!#REF!,0))</f>
        <v>#REF!</v>
      </c>
      <c r="I19" s="28" t="e">
        <f>I$7*INDEX('1.2 Ajuste inflación'!$F$47:$F$50,MATCH($A19,'1.2 Ajuste inflación'!#REF!,0))</f>
        <v>#REF!</v>
      </c>
      <c r="J19" s="28" t="e">
        <f>J$7*INDEX('1.2 Ajuste inflación'!$F$47:$F$50,MATCH($A19,'1.2 Ajuste inflación'!#REF!,0))</f>
        <v>#REF!</v>
      </c>
      <c r="K19" s="28" t="e">
        <f>K$7*INDEX('1.2 Ajuste inflación'!$F$47:$F$50,MATCH($A19,'1.2 Ajuste inflación'!#REF!,0))</f>
        <v>#REF!</v>
      </c>
      <c r="L19" s="28" t="e">
        <f>L$7*INDEX('1.2 Ajuste inflación'!$F$47:$F$50,MATCH($A19,'1.2 Ajuste inflación'!#REF!,0))</f>
        <v>#REF!</v>
      </c>
      <c r="M19" s="28" t="e">
        <f>M$7*INDEX('1.2 Ajuste inflación'!$F$47:$F$50,MATCH($A19,'1.2 Ajuste inflación'!#REF!,0))</f>
        <v>#REF!</v>
      </c>
      <c r="N19" s="28" t="e">
        <f>N$7*INDEX('1.2 Ajuste inflación'!$F$47:$F$50,MATCH($A19,'1.2 Ajuste inflación'!#REF!,0))</f>
        <v>#REF!</v>
      </c>
      <c r="O19" s="28" t="e">
        <f>O$7*INDEX('1.2 Ajuste inflación'!$F$47:$F$50,MATCH($A19,'1.2 Ajuste inflación'!#REF!,0))</f>
        <v>#REF!</v>
      </c>
      <c r="P19" s="28" t="e">
        <f>P$7*INDEX('1.2 Ajuste inflación'!$F$47:$F$50,MATCH($A19,'1.2 Ajuste inflación'!#REF!,0))</f>
        <v>#REF!</v>
      </c>
      <c r="Q19" s="28" t="e">
        <f>Q$7*INDEX('1.2 Ajuste inflación'!$F$47:$F$50,MATCH($A19,'1.2 Ajuste inflación'!#REF!,0))</f>
        <v>#REF!</v>
      </c>
      <c r="R19" s="28" t="e">
        <f>R$7*INDEX('1.2 Ajuste inflación'!$F$47:$F$50,MATCH($A19,'1.2 Ajuste inflación'!#REF!,0))</f>
        <v>#REF!</v>
      </c>
    </row>
    <row r="20" spans="1:28" x14ac:dyDescent="0.4">
      <c r="A20" s="82" t="s">
        <v>45</v>
      </c>
      <c r="B20" s="83" t="s">
        <v>34</v>
      </c>
      <c r="C20" s="28" t="e">
        <f>C$7*INDEX('1.2 Ajuste inflación'!$F$47:$F$50,MATCH($A20,'1.2 Ajuste inflación'!#REF!,0))</f>
        <v>#REF!</v>
      </c>
      <c r="D20" s="28" t="e">
        <f>D$7*INDEX('1.2 Ajuste inflación'!$F$47:$F$50,MATCH($A20,'1.2 Ajuste inflación'!#REF!,0))</f>
        <v>#REF!</v>
      </c>
      <c r="E20" s="28" t="e">
        <f>E$7*INDEX('1.2 Ajuste inflación'!$F$47:$F$50,MATCH($A20,'1.2 Ajuste inflación'!#REF!,0))</f>
        <v>#REF!</v>
      </c>
      <c r="F20" s="28" t="e">
        <f>F$7*INDEX('1.2 Ajuste inflación'!$F$47:$F$50,MATCH($A20,'1.2 Ajuste inflación'!#REF!,0))</f>
        <v>#REF!</v>
      </c>
      <c r="G20" s="28" t="e">
        <f>G$7*INDEX('1.2 Ajuste inflación'!$F$47:$F$50,MATCH($A20,'1.2 Ajuste inflación'!#REF!,0))</f>
        <v>#REF!</v>
      </c>
      <c r="H20" s="28" t="e">
        <f>H$7*INDEX('1.2 Ajuste inflación'!$F$47:$F$50,MATCH($A20,'1.2 Ajuste inflación'!#REF!,0))</f>
        <v>#REF!</v>
      </c>
      <c r="I20" s="28" t="e">
        <f>I$7*INDEX('1.2 Ajuste inflación'!$F$47:$F$50,MATCH($A20,'1.2 Ajuste inflación'!#REF!,0))</f>
        <v>#REF!</v>
      </c>
      <c r="J20" s="28" t="e">
        <f>J$7*INDEX('1.2 Ajuste inflación'!$F$47:$F$50,MATCH($A20,'1.2 Ajuste inflación'!#REF!,0))</f>
        <v>#REF!</v>
      </c>
      <c r="K20" s="28" t="e">
        <f>K$7*INDEX('1.2 Ajuste inflación'!$F$47:$F$50,MATCH($A20,'1.2 Ajuste inflación'!#REF!,0))</f>
        <v>#REF!</v>
      </c>
      <c r="L20" s="28" t="e">
        <f>L$7*INDEX('1.2 Ajuste inflación'!$F$47:$F$50,MATCH($A20,'1.2 Ajuste inflación'!#REF!,0))</f>
        <v>#REF!</v>
      </c>
      <c r="M20" s="28" t="e">
        <f>M$7*INDEX('1.2 Ajuste inflación'!$F$47:$F$50,MATCH($A20,'1.2 Ajuste inflación'!#REF!,0))</f>
        <v>#REF!</v>
      </c>
      <c r="N20" s="28" t="e">
        <f>N$7*INDEX('1.2 Ajuste inflación'!$F$47:$F$50,MATCH($A20,'1.2 Ajuste inflación'!#REF!,0))</f>
        <v>#REF!</v>
      </c>
      <c r="O20" s="28" t="e">
        <f>O$7*INDEX('1.2 Ajuste inflación'!$F$47:$F$50,MATCH($A20,'1.2 Ajuste inflación'!#REF!,0))</f>
        <v>#REF!</v>
      </c>
      <c r="P20" s="28" t="e">
        <f>P$7*INDEX('1.2 Ajuste inflación'!$F$47:$F$50,MATCH($A20,'1.2 Ajuste inflación'!#REF!,0))</f>
        <v>#REF!</v>
      </c>
      <c r="Q20" s="28" t="e">
        <f>Q$7*INDEX('1.2 Ajuste inflación'!$F$47:$F$50,MATCH($A20,'1.2 Ajuste inflación'!#REF!,0))</f>
        <v>#REF!</v>
      </c>
      <c r="R20" s="28" t="e">
        <f>R$7*INDEX('1.2 Ajuste inflación'!$F$47:$F$50,MATCH($A20,'1.2 Ajuste inflación'!#REF!,0))</f>
        <v>#REF!</v>
      </c>
    </row>
    <row r="21" spans="1:28" x14ac:dyDescent="0.4">
      <c r="A21" s="82" t="s">
        <v>45</v>
      </c>
      <c r="B21" s="83" t="s">
        <v>33</v>
      </c>
      <c r="C21" s="28" t="e">
        <f>C$7*INDEX('1.2 Ajuste inflación'!$F$47:$F$50,MATCH($A21,'1.2 Ajuste inflación'!#REF!,0))</f>
        <v>#REF!</v>
      </c>
      <c r="D21" s="28" t="e">
        <f>D$7*INDEX('1.2 Ajuste inflación'!$F$47:$F$50,MATCH($A21,'1.2 Ajuste inflación'!#REF!,0))</f>
        <v>#REF!</v>
      </c>
      <c r="E21" s="28" t="e">
        <f>E$7*INDEX('1.2 Ajuste inflación'!$F$47:$F$50,MATCH($A21,'1.2 Ajuste inflación'!#REF!,0))</f>
        <v>#REF!</v>
      </c>
      <c r="F21" s="28" t="e">
        <f>F$7*INDEX('1.2 Ajuste inflación'!$F$47:$F$50,MATCH($A21,'1.2 Ajuste inflación'!#REF!,0))</f>
        <v>#REF!</v>
      </c>
      <c r="G21" s="28" t="e">
        <f>G$7*INDEX('1.2 Ajuste inflación'!$F$47:$F$50,MATCH($A21,'1.2 Ajuste inflación'!#REF!,0))</f>
        <v>#REF!</v>
      </c>
      <c r="H21" s="28" t="e">
        <f>H$7*INDEX('1.2 Ajuste inflación'!$F$47:$F$50,MATCH($A21,'1.2 Ajuste inflación'!#REF!,0))</f>
        <v>#REF!</v>
      </c>
      <c r="I21" s="28" t="e">
        <f>I$7*INDEX('1.2 Ajuste inflación'!$F$47:$F$50,MATCH($A21,'1.2 Ajuste inflación'!#REF!,0))</f>
        <v>#REF!</v>
      </c>
      <c r="J21" s="28" t="e">
        <f>J$7*INDEX('1.2 Ajuste inflación'!$F$47:$F$50,MATCH($A21,'1.2 Ajuste inflación'!#REF!,0))</f>
        <v>#REF!</v>
      </c>
      <c r="K21" s="28" t="e">
        <f>K$7*INDEX('1.2 Ajuste inflación'!$F$47:$F$50,MATCH($A21,'1.2 Ajuste inflación'!#REF!,0))</f>
        <v>#REF!</v>
      </c>
      <c r="L21" s="28" t="e">
        <f>L$7*INDEX('1.2 Ajuste inflación'!$F$47:$F$50,MATCH($A21,'1.2 Ajuste inflación'!#REF!,0))</f>
        <v>#REF!</v>
      </c>
      <c r="M21" s="28" t="e">
        <f>M$7*INDEX('1.2 Ajuste inflación'!$F$47:$F$50,MATCH($A21,'1.2 Ajuste inflación'!#REF!,0))</f>
        <v>#REF!</v>
      </c>
      <c r="N21" s="28" t="e">
        <f>N$7*INDEX('1.2 Ajuste inflación'!$F$47:$F$50,MATCH($A21,'1.2 Ajuste inflación'!#REF!,0))</f>
        <v>#REF!</v>
      </c>
      <c r="O21" s="28" t="e">
        <f>O$7*INDEX('1.2 Ajuste inflación'!$F$47:$F$50,MATCH($A21,'1.2 Ajuste inflación'!#REF!,0))</f>
        <v>#REF!</v>
      </c>
      <c r="P21" s="28" t="e">
        <f>P$7*INDEX('1.2 Ajuste inflación'!$F$47:$F$50,MATCH($A21,'1.2 Ajuste inflación'!#REF!,0))</f>
        <v>#REF!</v>
      </c>
      <c r="Q21" s="28" t="e">
        <f>Q$7*INDEX('1.2 Ajuste inflación'!$F$47:$F$50,MATCH($A21,'1.2 Ajuste inflación'!#REF!,0))</f>
        <v>#REF!</v>
      </c>
      <c r="R21" s="28" t="e">
        <f>R$7*INDEX('1.2 Ajuste inflación'!$F$47:$F$50,MATCH($A21,'1.2 Ajuste inflación'!#REF!,0))</f>
        <v>#REF!</v>
      </c>
    </row>
    <row r="22" spans="1:28" x14ac:dyDescent="0.4">
      <c r="A22" s="82" t="s">
        <v>45</v>
      </c>
      <c r="B22" s="83" t="s">
        <v>39</v>
      </c>
      <c r="C22" s="28" t="e">
        <f>C$7*INDEX('1.2 Ajuste inflación'!$F$47:$F$50,MATCH($A22,'1.2 Ajuste inflación'!#REF!,0))</f>
        <v>#REF!</v>
      </c>
      <c r="D22" s="28" t="e">
        <f>D$7*INDEX('1.2 Ajuste inflación'!$F$47:$F$50,MATCH($A22,'1.2 Ajuste inflación'!#REF!,0))</f>
        <v>#REF!</v>
      </c>
      <c r="E22" s="28" t="e">
        <f>E$7*INDEX('1.2 Ajuste inflación'!$F$47:$F$50,MATCH($A22,'1.2 Ajuste inflación'!#REF!,0))</f>
        <v>#REF!</v>
      </c>
      <c r="F22" s="28" t="e">
        <f>F$7*INDEX('1.2 Ajuste inflación'!$F$47:$F$50,MATCH($A22,'1.2 Ajuste inflación'!#REF!,0))</f>
        <v>#REF!</v>
      </c>
      <c r="G22" s="28" t="e">
        <f>G$7*INDEX('1.2 Ajuste inflación'!$F$47:$F$50,MATCH($A22,'1.2 Ajuste inflación'!#REF!,0))</f>
        <v>#REF!</v>
      </c>
      <c r="H22" s="28" t="e">
        <f>H$7*INDEX('1.2 Ajuste inflación'!$F$47:$F$50,MATCH($A22,'1.2 Ajuste inflación'!#REF!,0))</f>
        <v>#REF!</v>
      </c>
      <c r="I22" s="28" t="e">
        <f>I$7*INDEX('1.2 Ajuste inflación'!$F$47:$F$50,MATCH($A22,'1.2 Ajuste inflación'!#REF!,0))</f>
        <v>#REF!</v>
      </c>
      <c r="J22" s="28" t="e">
        <f>J$7*INDEX('1.2 Ajuste inflación'!$F$47:$F$50,MATCH($A22,'1.2 Ajuste inflación'!#REF!,0))</f>
        <v>#REF!</v>
      </c>
      <c r="K22" s="28" t="e">
        <f>K$7*INDEX('1.2 Ajuste inflación'!$F$47:$F$50,MATCH($A22,'1.2 Ajuste inflación'!#REF!,0))</f>
        <v>#REF!</v>
      </c>
      <c r="L22" s="28" t="e">
        <f>L$7*INDEX('1.2 Ajuste inflación'!$F$47:$F$50,MATCH($A22,'1.2 Ajuste inflación'!#REF!,0))</f>
        <v>#REF!</v>
      </c>
      <c r="M22" s="28" t="e">
        <f>M$7*INDEX('1.2 Ajuste inflación'!$F$47:$F$50,MATCH($A22,'1.2 Ajuste inflación'!#REF!,0))</f>
        <v>#REF!</v>
      </c>
      <c r="N22" s="28" t="e">
        <f>N$7*INDEX('1.2 Ajuste inflación'!$F$47:$F$50,MATCH($A22,'1.2 Ajuste inflación'!#REF!,0))</f>
        <v>#REF!</v>
      </c>
      <c r="O22" s="28" t="e">
        <f>O$7*INDEX('1.2 Ajuste inflación'!$F$47:$F$50,MATCH($A22,'1.2 Ajuste inflación'!#REF!,0))</f>
        <v>#REF!</v>
      </c>
      <c r="P22" s="28" t="e">
        <f>P$7*INDEX('1.2 Ajuste inflación'!$F$47:$F$50,MATCH($A22,'1.2 Ajuste inflación'!#REF!,0))</f>
        <v>#REF!</v>
      </c>
      <c r="Q22" s="28" t="e">
        <f>Q$7*INDEX('1.2 Ajuste inflación'!$F$47:$F$50,MATCH($A22,'1.2 Ajuste inflación'!#REF!,0))</f>
        <v>#REF!</v>
      </c>
      <c r="R22" s="28" t="e">
        <f>R$7*INDEX('1.2 Ajuste inflación'!$F$47:$F$50,MATCH($A22,'1.2 Ajuste inflación'!#REF!,0))</f>
        <v>#REF!</v>
      </c>
    </row>
    <row r="23" spans="1:28" x14ac:dyDescent="0.4">
      <c r="A23" s="82" t="s">
        <v>46</v>
      </c>
      <c r="B23" s="83" t="s">
        <v>30</v>
      </c>
      <c r="C23" s="28" t="e">
        <f>C$7*INDEX('1.2 Ajuste inflación'!$F$47:$F$50,MATCH($A23,'1.2 Ajuste inflación'!#REF!,0))</f>
        <v>#REF!</v>
      </c>
      <c r="D23" s="28" t="e">
        <f>D$7*INDEX('1.2 Ajuste inflación'!$F$47:$F$50,MATCH($A23,'1.2 Ajuste inflación'!#REF!,0))</f>
        <v>#REF!</v>
      </c>
      <c r="E23" s="28" t="e">
        <f>E$7*INDEX('1.2 Ajuste inflación'!$F$47:$F$50,MATCH($A23,'1.2 Ajuste inflación'!#REF!,0))</f>
        <v>#REF!</v>
      </c>
      <c r="F23" s="28" t="e">
        <f>F$7*INDEX('1.2 Ajuste inflación'!$F$47:$F$50,MATCH($A23,'1.2 Ajuste inflación'!#REF!,0))</f>
        <v>#REF!</v>
      </c>
      <c r="G23" s="28" t="e">
        <f>G$7*INDEX('1.2 Ajuste inflación'!$F$47:$F$50,MATCH($A23,'1.2 Ajuste inflación'!#REF!,0))</f>
        <v>#REF!</v>
      </c>
      <c r="H23" s="28" t="e">
        <f>H$7*INDEX('1.2 Ajuste inflación'!$F$47:$F$50,MATCH($A23,'1.2 Ajuste inflación'!#REF!,0))</f>
        <v>#REF!</v>
      </c>
      <c r="I23" s="28" t="e">
        <f>I$7*INDEX('1.2 Ajuste inflación'!$F$47:$F$50,MATCH($A23,'1.2 Ajuste inflación'!#REF!,0))</f>
        <v>#REF!</v>
      </c>
      <c r="J23" s="28" t="e">
        <f>J$7*INDEX('1.2 Ajuste inflación'!$F$47:$F$50,MATCH($A23,'1.2 Ajuste inflación'!#REF!,0))</f>
        <v>#REF!</v>
      </c>
      <c r="K23" s="28" t="e">
        <f>K$7*INDEX('1.2 Ajuste inflación'!$F$47:$F$50,MATCH($A23,'1.2 Ajuste inflación'!#REF!,0))</f>
        <v>#REF!</v>
      </c>
      <c r="L23" s="28" t="e">
        <f>L$7*INDEX('1.2 Ajuste inflación'!$F$47:$F$50,MATCH($A23,'1.2 Ajuste inflación'!#REF!,0))</f>
        <v>#REF!</v>
      </c>
      <c r="M23" s="28" t="e">
        <f>M$7*INDEX('1.2 Ajuste inflación'!$F$47:$F$50,MATCH($A23,'1.2 Ajuste inflación'!#REF!,0))</f>
        <v>#REF!</v>
      </c>
      <c r="N23" s="28" t="e">
        <f>N$7*INDEX('1.2 Ajuste inflación'!$F$47:$F$50,MATCH($A23,'1.2 Ajuste inflación'!#REF!,0))</f>
        <v>#REF!</v>
      </c>
      <c r="O23" s="28" t="e">
        <f>O$7*INDEX('1.2 Ajuste inflación'!$F$47:$F$50,MATCH($A23,'1.2 Ajuste inflación'!#REF!,0))</f>
        <v>#REF!</v>
      </c>
      <c r="P23" s="28" t="e">
        <f>P$7*INDEX('1.2 Ajuste inflación'!$F$47:$F$50,MATCH($A23,'1.2 Ajuste inflación'!#REF!,0))</f>
        <v>#REF!</v>
      </c>
      <c r="Q23" s="28" t="e">
        <f>Q$7*INDEX('1.2 Ajuste inflación'!$F$47:$F$50,MATCH($A23,'1.2 Ajuste inflación'!#REF!,0))</f>
        <v>#REF!</v>
      </c>
      <c r="R23" s="28" t="e">
        <f>R$7*INDEX('1.2 Ajuste inflación'!$F$47:$F$50,MATCH($A23,'1.2 Ajuste inflación'!#REF!,0))</f>
        <v>#REF!</v>
      </c>
    </row>
    <row r="24" spans="1:28" x14ac:dyDescent="0.4">
      <c r="A24" s="82" t="s">
        <v>46</v>
      </c>
      <c r="B24" s="83" t="s">
        <v>31</v>
      </c>
      <c r="C24" s="28" t="e">
        <f>C$7*INDEX('1.2 Ajuste inflación'!$F$47:$F$50,MATCH($A24,'1.2 Ajuste inflación'!#REF!,0))</f>
        <v>#REF!</v>
      </c>
      <c r="D24" s="28" t="e">
        <f>D$7*INDEX('1.2 Ajuste inflación'!$F$47:$F$50,MATCH($A24,'1.2 Ajuste inflación'!#REF!,0))</f>
        <v>#REF!</v>
      </c>
      <c r="E24" s="28" t="e">
        <f>E$7*INDEX('1.2 Ajuste inflación'!$F$47:$F$50,MATCH($A24,'1.2 Ajuste inflación'!#REF!,0))</f>
        <v>#REF!</v>
      </c>
      <c r="F24" s="28" t="e">
        <f>F$7*INDEX('1.2 Ajuste inflación'!$F$47:$F$50,MATCH($A24,'1.2 Ajuste inflación'!#REF!,0))</f>
        <v>#REF!</v>
      </c>
      <c r="G24" s="28" t="e">
        <f>G$7*INDEX('1.2 Ajuste inflación'!$F$47:$F$50,MATCH($A24,'1.2 Ajuste inflación'!#REF!,0))</f>
        <v>#REF!</v>
      </c>
      <c r="H24" s="28" t="e">
        <f>H$7*INDEX('1.2 Ajuste inflación'!$F$47:$F$50,MATCH($A24,'1.2 Ajuste inflación'!#REF!,0))</f>
        <v>#REF!</v>
      </c>
      <c r="I24" s="28" t="e">
        <f>I$7*INDEX('1.2 Ajuste inflación'!$F$47:$F$50,MATCH($A24,'1.2 Ajuste inflación'!#REF!,0))</f>
        <v>#REF!</v>
      </c>
      <c r="J24" s="28" t="e">
        <f>J$7*INDEX('1.2 Ajuste inflación'!$F$47:$F$50,MATCH($A24,'1.2 Ajuste inflación'!#REF!,0))</f>
        <v>#REF!</v>
      </c>
      <c r="K24" s="28" t="e">
        <f>K$7*INDEX('1.2 Ajuste inflación'!$F$47:$F$50,MATCH($A24,'1.2 Ajuste inflación'!#REF!,0))</f>
        <v>#REF!</v>
      </c>
      <c r="L24" s="28" t="e">
        <f>L$7*INDEX('1.2 Ajuste inflación'!$F$47:$F$50,MATCH($A24,'1.2 Ajuste inflación'!#REF!,0))</f>
        <v>#REF!</v>
      </c>
      <c r="M24" s="28" t="e">
        <f>M$7*INDEX('1.2 Ajuste inflación'!$F$47:$F$50,MATCH($A24,'1.2 Ajuste inflación'!#REF!,0))</f>
        <v>#REF!</v>
      </c>
      <c r="N24" s="28" t="e">
        <f>N$7*INDEX('1.2 Ajuste inflación'!$F$47:$F$50,MATCH($A24,'1.2 Ajuste inflación'!#REF!,0))</f>
        <v>#REF!</v>
      </c>
      <c r="O24" s="28" t="e">
        <f>O$7*INDEX('1.2 Ajuste inflación'!$F$47:$F$50,MATCH($A24,'1.2 Ajuste inflación'!#REF!,0))</f>
        <v>#REF!</v>
      </c>
      <c r="P24" s="28" t="e">
        <f>P$7*INDEX('1.2 Ajuste inflación'!$F$47:$F$50,MATCH($A24,'1.2 Ajuste inflación'!#REF!,0))</f>
        <v>#REF!</v>
      </c>
      <c r="Q24" s="28" t="e">
        <f>Q$7*INDEX('1.2 Ajuste inflación'!$F$47:$F$50,MATCH($A24,'1.2 Ajuste inflación'!#REF!,0))</f>
        <v>#REF!</v>
      </c>
      <c r="R24" s="28" t="e">
        <f>R$7*INDEX('1.2 Ajuste inflación'!$F$47:$F$50,MATCH($A24,'1.2 Ajuste inflación'!#REF!,0))</f>
        <v>#REF!</v>
      </c>
      <c r="S24" s="9"/>
      <c r="T24" s="9"/>
    </row>
    <row r="25" spans="1:28" x14ac:dyDescent="0.4">
      <c r="A25" s="27"/>
      <c r="C25" s="9" t="s">
        <v>84</v>
      </c>
      <c r="D25" s="9" t="s">
        <v>84</v>
      </c>
      <c r="E25" s="9" t="s">
        <v>84</v>
      </c>
      <c r="F25" s="9" t="s">
        <v>85</v>
      </c>
      <c r="G25" s="9" t="s">
        <v>84</v>
      </c>
      <c r="H25" s="9" t="s">
        <v>85</v>
      </c>
      <c r="I25" s="9" t="s">
        <v>84</v>
      </c>
      <c r="J25" s="9" t="s">
        <v>85</v>
      </c>
      <c r="K25" s="9" t="s">
        <v>85</v>
      </c>
      <c r="L25" s="9" t="s">
        <v>85</v>
      </c>
      <c r="M25" s="9" t="s">
        <v>86</v>
      </c>
      <c r="N25" s="9" t="s">
        <v>86</v>
      </c>
      <c r="O25" s="9"/>
      <c r="P25" s="9"/>
      <c r="Q25" s="9"/>
      <c r="R25" s="9"/>
      <c r="S25" s="9"/>
      <c r="T25" s="9"/>
    </row>
    <row r="26" spans="1:28" ht="21" x14ac:dyDescent="0.4">
      <c r="A26" s="27"/>
      <c r="B26" s="377" t="s">
        <v>82</v>
      </c>
      <c r="C26" s="377"/>
      <c r="D26" s="377"/>
      <c r="E26" s="377"/>
      <c r="F26" s="377"/>
      <c r="G26" s="377"/>
      <c r="H26" s="377"/>
      <c r="I26" s="377"/>
      <c r="J26" s="377"/>
      <c r="K26" s="377"/>
      <c r="L26" s="377"/>
      <c r="M26" s="377"/>
      <c r="N26" s="377"/>
      <c r="O26" s="9"/>
      <c r="P26" s="9"/>
      <c r="Q26" s="9"/>
      <c r="R26" s="9"/>
      <c r="S26" s="9"/>
      <c r="T26" s="9"/>
    </row>
    <row r="27" spans="1:28" ht="17.399999999999999" thickBot="1" x14ac:dyDescent="0.45">
      <c r="B27" s="375" t="s">
        <v>43</v>
      </c>
      <c r="C27" s="29" t="s">
        <v>28</v>
      </c>
      <c r="D27" s="29" t="s">
        <v>29</v>
      </c>
      <c r="E27" s="29" t="s">
        <v>35</v>
      </c>
      <c r="F27" s="29" t="s">
        <v>32</v>
      </c>
      <c r="G27" s="29" t="s">
        <v>38</v>
      </c>
      <c r="H27" s="29" t="s">
        <v>39</v>
      </c>
      <c r="I27" s="29" t="s">
        <v>36</v>
      </c>
      <c r="J27" s="29" t="s">
        <v>37</v>
      </c>
      <c r="K27" s="29" t="s">
        <v>34</v>
      </c>
      <c r="L27" s="29" t="s">
        <v>33</v>
      </c>
      <c r="M27" s="29" t="s">
        <v>30</v>
      </c>
      <c r="N27" s="29" t="s">
        <v>31</v>
      </c>
      <c r="P27" s="376" t="s">
        <v>81</v>
      </c>
      <c r="Q27" s="376"/>
      <c r="R27" s="376"/>
      <c r="S27" s="376"/>
      <c r="T27" s="376"/>
      <c r="U27"/>
      <c r="V27"/>
      <c r="W27"/>
      <c r="X27"/>
      <c r="Y27"/>
      <c r="Z27"/>
      <c r="AA27"/>
      <c r="AB27"/>
    </row>
    <row r="28" spans="1:28" ht="101.4" thickBot="1" x14ac:dyDescent="0.45">
      <c r="B28" s="375"/>
      <c r="C28" s="49" t="s">
        <v>48</v>
      </c>
      <c r="D28" s="49" t="s">
        <v>49</v>
      </c>
      <c r="E28" s="49" t="s">
        <v>50</v>
      </c>
      <c r="F28" s="49" t="s">
        <v>51</v>
      </c>
      <c r="G28" s="49" t="s">
        <v>65</v>
      </c>
      <c r="H28" s="49" t="s">
        <v>66</v>
      </c>
      <c r="I28" s="49" t="s">
        <v>52</v>
      </c>
      <c r="J28" s="49" t="s">
        <v>53</v>
      </c>
      <c r="K28" s="49" t="s">
        <v>54</v>
      </c>
      <c r="L28" s="49" t="s">
        <v>55</v>
      </c>
      <c r="M28" s="49" t="s">
        <v>56</v>
      </c>
      <c r="N28" s="49" t="s">
        <v>57</v>
      </c>
      <c r="P28" s="62" t="s">
        <v>22</v>
      </c>
      <c r="Q28" s="63" t="s">
        <v>27</v>
      </c>
      <c r="R28" s="64" t="s">
        <v>78</v>
      </c>
      <c r="S28" s="64" t="s">
        <v>79</v>
      </c>
      <c r="T28" s="65" t="s">
        <v>80</v>
      </c>
      <c r="U28"/>
      <c r="V28"/>
      <c r="W28"/>
      <c r="X28"/>
      <c r="Y28"/>
      <c r="Z28"/>
      <c r="AA28"/>
      <c r="AB28"/>
    </row>
    <row r="29" spans="1:28" ht="34.200000000000003" thickBot="1" x14ac:dyDescent="0.45">
      <c r="B29" s="30"/>
      <c r="C29" s="31" t="s">
        <v>58</v>
      </c>
      <c r="D29" s="31" t="s">
        <v>58</v>
      </c>
      <c r="E29" s="31" t="s">
        <v>58</v>
      </c>
      <c r="F29" s="31" t="s">
        <v>58</v>
      </c>
      <c r="G29" s="31" t="s">
        <v>58</v>
      </c>
      <c r="H29" s="31" t="s">
        <v>58</v>
      </c>
      <c r="I29" s="31" t="s">
        <v>58</v>
      </c>
      <c r="J29" s="31" t="s">
        <v>58</v>
      </c>
      <c r="K29" s="31" t="s">
        <v>58</v>
      </c>
      <c r="L29" s="31" t="s">
        <v>58</v>
      </c>
      <c r="M29" s="31" t="s">
        <v>58</v>
      </c>
      <c r="N29" s="31" t="s">
        <v>58</v>
      </c>
      <c r="P29" s="56">
        <v>2021</v>
      </c>
      <c r="Q29" s="61" t="s">
        <v>3</v>
      </c>
      <c r="R29" s="66">
        <v>71.893168399171103</v>
      </c>
      <c r="S29" s="66">
        <v>718.93168399171122</v>
      </c>
      <c r="T29" s="55">
        <v>2156.7950519751334</v>
      </c>
      <c r="U29"/>
      <c r="V29"/>
      <c r="W29"/>
      <c r="X29"/>
      <c r="Y29"/>
      <c r="Z29"/>
      <c r="AA29"/>
      <c r="AB29"/>
    </row>
    <row r="30" spans="1:28" x14ac:dyDescent="0.4">
      <c r="B30" s="8" t="s">
        <v>3</v>
      </c>
      <c r="C30" s="32" t="e">
        <f t="shared" ref="C30:N39" si="0">INDEX($C$13:$R$24,MATCH(C$27,$B$13:$B$24,0),MATCH($B30,$C$12:$R$12,0))</f>
        <v>#REF!</v>
      </c>
      <c r="D30" s="32" t="e">
        <f t="shared" si="0"/>
        <v>#REF!</v>
      </c>
      <c r="E30" s="32" t="e">
        <f t="shared" si="0"/>
        <v>#REF!</v>
      </c>
      <c r="F30" s="32" t="e">
        <f t="shared" si="0"/>
        <v>#REF!</v>
      </c>
      <c r="G30" s="32" t="e">
        <f t="shared" si="0"/>
        <v>#REF!</v>
      </c>
      <c r="H30" s="32" t="e">
        <f t="shared" si="0"/>
        <v>#REF!</v>
      </c>
      <c r="I30" s="32" t="e">
        <f t="shared" si="0"/>
        <v>#REF!</v>
      </c>
      <c r="J30" s="32" t="e">
        <f t="shared" si="0"/>
        <v>#REF!</v>
      </c>
      <c r="K30" s="32" t="e">
        <f t="shared" si="0"/>
        <v>#REF!</v>
      </c>
      <c r="L30" s="32" t="e">
        <f t="shared" si="0"/>
        <v>#REF!</v>
      </c>
      <c r="M30" s="32" t="e">
        <f t="shared" si="0"/>
        <v>#REF!</v>
      </c>
      <c r="N30" s="32" t="e">
        <f t="shared" si="0"/>
        <v>#REF!</v>
      </c>
      <c r="P30" s="56">
        <v>2021</v>
      </c>
      <c r="Q30" s="61" t="s">
        <v>40</v>
      </c>
      <c r="R30" s="66">
        <v>71.893168399171103</v>
      </c>
      <c r="S30" s="66">
        <v>718.93168399171122</v>
      </c>
      <c r="T30" s="55">
        <v>2156.7950519751334</v>
      </c>
      <c r="U30"/>
      <c r="V30" s="68" t="e">
        <f>+C30/R30-1</f>
        <v>#REF!</v>
      </c>
      <c r="W30" s="69" t="e">
        <f>+H30/S30-1</f>
        <v>#REF!</v>
      </c>
      <c r="X30" s="70" t="e">
        <f>+M30/T30-1</f>
        <v>#REF!</v>
      </c>
      <c r="Y30"/>
      <c r="Z30" s="68">
        <v>-0.17388291755262741</v>
      </c>
      <c r="AA30" s="69">
        <v>-0.17388291755262753</v>
      </c>
      <c r="AB30" s="70">
        <v>-0.17388291755262753</v>
      </c>
    </row>
    <row r="31" spans="1:28" x14ac:dyDescent="0.4">
      <c r="B31" s="8" t="s">
        <v>4</v>
      </c>
      <c r="C31" s="32" t="e">
        <f t="shared" si="0"/>
        <v>#REF!</v>
      </c>
      <c r="D31" s="32" t="e">
        <f t="shared" si="0"/>
        <v>#REF!</v>
      </c>
      <c r="E31" s="32" t="e">
        <f t="shared" si="0"/>
        <v>#REF!</v>
      </c>
      <c r="F31" s="32" t="e">
        <f t="shared" si="0"/>
        <v>#REF!</v>
      </c>
      <c r="G31" s="32" t="e">
        <f t="shared" si="0"/>
        <v>#REF!</v>
      </c>
      <c r="H31" s="32" t="e">
        <f t="shared" si="0"/>
        <v>#REF!</v>
      </c>
      <c r="I31" s="32" t="e">
        <f t="shared" si="0"/>
        <v>#REF!</v>
      </c>
      <c r="J31" s="32" t="e">
        <f t="shared" si="0"/>
        <v>#REF!</v>
      </c>
      <c r="K31" s="32" t="e">
        <f t="shared" si="0"/>
        <v>#REF!</v>
      </c>
      <c r="L31" s="32" t="e">
        <f t="shared" si="0"/>
        <v>#REF!</v>
      </c>
      <c r="M31" s="32" t="e">
        <f t="shared" si="0"/>
        <v>#REF!</v>
      </c>
      <c r="N31" s="32" t="e">
        <f t="shared" si="0"/>
        <v>#REF!</v>
      </c>
      <c r="P31" s="56">
        <v>2021</v>
      </c>
      <c r="Q31" s="61" t="s">
        <v>4</v>
      </c>
      <c r="R31" s="66">
        <v>47.850768885327916</v>
      </c>
      <c r="S31" s="66">
        <v>478.50768885327915</v>
      </c>
      <c r="T31" s="55">
        <v>1435.5230665598374</v>
      </c>
      <c r="U31"/>
      <c r="V31" s="71" t="e">
        <f t="shared" ref="V31:V45" si="1">+C31/R31-1</f>
        <v>#REF!</v>
      </c>
      <c r="W31" s="67" t="e">
        <f t="shared" ref="W31:W45" si="2">+H31/S31-1</f>
        <v>#REF!</v>
      </c>
      <c r="X31" s="72" t="e">
        <f t="shared" ref="X31:X45" si="3">+M31/T31-1</f>
        <v>#REF!</v>
      </c>
      <c r="Y31"/>
      <c r="Z31" s="71">
        <v>-0.36138834714619805</v>
      </c>
      <c r="AA31" s="67">
        <v>-0.36138834714619805</v>
      </c>
      <c r="AB31" s="72">
        <v>-0.36138834714619805</v>
      </c>
    </row>
    <row r="32" spans="1:28" x14ac:dyDescent="0.4">
      <c r="B32" s="8" t="s">
        <v>5</v>
      </c>
      <c r="C32" s="32" t="e">
        <f t="shared" si="0"/>
        <v>#REF!</v>
      </c>
      <c r="D32" s="32" t="e">
        <f t="shared" si="0"/>
        <v>#REF!</v>
      </c>
      <c r="E32" s="32" t="e">
        <f t="shared" si="0"/>
        <v>#REF!</v>
      </c>
      <c r="F32" s="32" t="e">
        <f t="shared" si="0"/>
        <v>#REF!</v>
      </c>
      <c r="G32" s="32" t="e">
        <f t="shared" si="0"/>
        <v>#REF!</v>
      </c>
      <c r="H32" s="32" t="e">
        <f t="shared" si="0"/>
        <v>#REF!</v>
      </c>
      <c r="I32" s="32" t="e">
        <f t="shared" si="0"/>
        <v>#REF!</v>
      </c>
      <c r="J32" s="32" t="e">
        <f t="shared" si="0"/>
        <v>#REF!</v>
      </c>
      <c r="K32" s="32" t="e">
        <f t="shared" si="0"/>
        <v>#REF!</v>
      </c>
      <c r="L32" s="32" t="e">
        <f t="shared" si="0"/>
        <v>#REF!</v>
      </c>
      <c r="M32" s="32" t="e">
        <f t="shared" si="0"/>
        <v>#REF!</v>
      </c>
      <c r="N32" s="32" t="e">
        <f t="shared" si="0"/>
        <v>#REF!</v>
      </c>
      <c r="P32" s="56">
        <v>2021</v>
      </c>
      <c r="Q32" s="61" t="s">
        <v>5</v>
      </c>
      <c r="R32" s="66">
        <v>41.977209022056449</v>
      </c>
      <c r="S32" s="66">
        <v>419.77209022056451</v>
      </c>
      <c r="T32" s="55">
        <v>1259.3162706616938</v>
      </c>
      <c r="U32"/>
      <c r="V32" s="71" t="e">
        <f t="shared" si="1"/>
        <v>#REF!</v>
      </c>
      <c r="W32" s="67" t="e">
        <f t="shared" si="2"/>
        <v>#REF!</v>
      </c>
      <c r="X32" s="72" t="e">
        <f t="shared" si="3"/>
        <v>#REF!</v>
      </c>
      <c r="Y32"/>
      <c r="Z32" s="71">
        <v>-0.18882082356733598</v>
      </c>
      <c r="AA32" s="67">
        <v>-0.18882082356733609</v>
      </c>
      <c r="AB32" s="72">
        <v>-0.1888208235673362</v>
      </c>
    </row>
    <row r="33" spans="2:28" x14ac:dyDescent="0.4">
      <c r="B33" s="8" t="s">
        <v>6</v>
      </c>
      <c r="C33" s="32" t="e">
        <f t="shared" si="0"/>
        <v>#REF!</v>
      </c>
      <c r="D33" s="32" t="e">
        <f t="shared" si="0"/>
        <v>#REF!</v>
      </c>
      <c r="E33" s="32" t="e">
        <f t="shared" si="0"/>
        <v>#REF!</v>
      </c>
      <c r="F33" s="32" t="e">
        <f t="shared" si="0"/>
        <v>#REF!</v>
      </c>
      <c r="G33" s="32" t="e">
        <f t="shared" si="0"/>
        <v>#REF!</v>
      </c>
      <c r="H33" s="32" t="e">
        <f t="shared" si="0"/>
        <v>#REF!</v>
      </c>
      <c r="I33" s="32" t="e">
        <f t="shared" si="0"/>
        <v>#REF!</v>
      </c>
      <c r="J33" s="32" t="e">
        <f t="shared" si="0"/>
        <v>#REF!</v>
      </c>
      <c r="K33" s="32" t="e">
        <f t="shared" si="0"/>
        <v>#REF!</v>
      </c>
      <c r="L33" s="32" t="e">
        <f t="shared" si="0"/>
        <v>#REF!</v>
      </c>
      <c r="M33" s="32" t="e">
        <f t="shared" si="0"/>
        <v>#REF!</v>
      </c>
      <c r="N33" s="32" t="e">
        <f t="shared" si="0"/>
        <v>#REF!</v>
      </c>
      <c r="P33" s="56">
        <v>2021</v>
      </c>
      <c r="Q33" s="61" t="s">
        <v>6</v>
      </c>
      <c r="R33" s="66">
        <v>47.011714974045425</v>
      </c>
      <c r="S33" s="66">
        <v>470.11714974045424</v>
      </c>
      <c r="T33" s="55">
        <v>1410.3514492213628</v>
      </c>
      <c r="U33"/>
      <c r="V33" s="71" t="e">
        <f t="shared" si="1"/>
        <v>#REF!</v>
      </c>
      <c r="W33" s="67" t="e">
        <f t="shared" si="2"/>
        <v>#REF!</v>
      </c>
      <c r="X33" s="72" t="e">
        <f t="shared" si="3"/>
        <v>#REF!</v>
      </c>
      <c r="Y33"/>
      <c r="Z33" s="71">
        <v>-0.24326818759105617</v>
      </c>
      <c r="AA33" s="67">
        <v>-0.24326818759105606</v>
      </c>
      <c r="AB33" s="72">
        <v>-0.24326818759105606</v>
      </c>
    </row>
    <row r="34" spans="2:28" x14ac:dyDescent="0.4">
      <c r="B34" s="8" t="s">
        <v>7</v>
      </c>
      <c r="C34" s="32" t="e">
        <f t="shared" si="0"/>
        <v>#REF!</v>
      </c>
      <c r="D34" s="32" t="e">
        <f t="shared" si="0"/>
        <v>#REF!</v>
      </c>
      <c r="E34" s="32" t="e">
        <f t="shared" si="0"/>
        <v>#REF!</v>
      </c>
      <c r="F34" s="32" t="e">
        <f t="shared" si="0"/>
        <v>#REF!</v>
      </c>
      <c r="G34" s="32" t="e">
        <f t="shared" si="0"/>
        <v>#REF!</v>
      </c>
      <c r="H34" s="32" t="e">
        <f t="shared" si="0"/>
        <v>#REF!</v>
      </c>
      <c r="I34" s="32" t="e">
        <f t="shared" si="0"/>
        <v>#REF!</v>
      </c>
      <c r="J34" s="32" t="e">
        <f t="shared" si="0"/>
        <v>#REF!</v>
      </c>
      <c r="K34" s="32" t="e">
        <f t="shared" si="0"/>
        <v>#REF!</v>
      </c>
      <c r="L34" s="32" t="e">
        <f t="shared" si="0"/>
        <v>#REF!</v>
      </c>
      <c r="M34" s="32" t="e">
        <f t="shared" si="0"/>
        <v>#REF!</v>
      </c>
      <c r="N34" s="32" t="e">
        <f t="shared" si="0"/>
        <v>#REF!</v>
      </c>
      <c r="P34" s="56">
        <v>2021</v>
      </c>
      <c r="Q34" s="61" t="s">
        <v>7</v>
      </c>
      <c r="R34" s="66">
        <v>52.0510837724675</v>
      </c>
      <c r="S34" s="66">
        <v>520.51083772467496</v>
      </c>
      <c r="T34" s="55">
        <v>1561.5325131740251</v>
      </c>
      <c r="U34"/>
      <c r="V34" s="71" t="e">
        <f t="shared" si="1"/>
        <v>#REF!</v>
      </c>
      <c r="W34" s="67" t="e">
        <f t="shared" si="2"/>
        <v>#REF!</v>
      </c>
      <c r="X34" s="72" t="e">
        <f t="shared" si="3"/>
        <v>#REF!</v>
      </c>
      <c r="Y34"/>
      <c r="Z34" s="71">
        <v>-0.24633060869077517</v>
      </c>
      <c r="AA34" s="67">
        <v>-0.24633060869077517</v>
      </c>
      <c r="AB34" s="72">
        <v>-0.24633060869077528</v>
      </c>
    </row>
    <row r="35" spans="2:28" x14ac:dyDescent="0.4">
      <c r="B35" s="8" t="s">
        <v>8</v>
      </c>
      <c r="C35" s="32" t="e">
        <f t="shared" si="0"/>
        <v>#REF!</v>
      </c>
      <c r="D35" s="32" t="e">
        <f t="shared" si="0"/>
        <v>#REF!</v>
      </c>
      <c r="E35" s="32" t="e">
        <f t="shared" si="0"/>
        <v>#REF!</v>
      </c>
      <c r="F35" s="32" t="e">
        <f t="shared" si="0"/>
        <v>#REF!</v>
      </c>
      <c r="G35" s="32" t="e">
        <f t="shared" si="0"/>
        <v>#REF!</v>
      </c>
      <c r="H35" s="32" t="e">
        <f t="shared" si="0"/>
        <v>#REF!</v>
      </c>
      <c r="I35" s="32" t="e">
        <f t="shared" si="0"/>
        <v>#REF!</v>
      </c>
      <c r="J35" s="32" t="e">
        <f t="shared" si="0"/>
        <v>#REF!</v>
      </c>
      <c r="K35" s="32" t="e">
        <f t="shared" si="0"/>
        <v>#REF!</v>
      </c>
      <c r="L35" s="32" t="e">
        <f t="shared" si="0"/>
        <v>#REF!</v>
      </c>
      <c r="M35" s="32" t="e">
        <f t="shared" si="0"/>
        <v>#REF!</v>
      </c>
      <c r="N35" s="32" t="e">
        <f t="shared" si="0"/>
        <v>#REF!</v>
      </c>
      <c r="P35" s="56">
        <v>2021</v>
      </c>
      <c r="Q35" s="61" t="s">
        <v>8</v>
      </c>
      <c r="R35" s="66">
        <v>49.125109122826188</v>
      </c>
      <c r="S35" s="66">
        <v>491.25109122826183</v>
      </c>
      <c r="T35" s="55">
        <v>1473.7532736847854</v>
      </c>
      <c r="U35"/>
      <c r="V35" s="71" t="e">
        <f t="shared" si="1"/>
        <v>#REF!</v>
      </c>
      <c r="W35" s="67" t="e">
        <f t="shared" si="2"/>
        <v>#REF!</v>
      </c>
      <c r="X35" s="72" t="e">
        <f t="shared" si="3"/>
        <v>#REF!</v>
      </c>
      <c r="Y35"/>
      <c r="Z35" s="71">
        <v>-0.1851805666320937</v>
      </c>
      <c r="AA35" s="67">
        <v>-0.18518056663209359</v>
      </c>
      <c r="AB35" s="72">
        <v>-0.18518056663209348</v>
      </c>
    </row>
    <row r="36" spans="2:28" x14ac:dyDescent="0.4">
      <c r="B36" s="8" t="s">
        <v>9</v>
      </c>
      <c r="C36" s="32" t="e">
        <f t="shared" si="0"/>
        <v>#REF!</v>
      </c>
      <c r="D36" s="32" t="e">
        <f t="shared" si="0"/>
        <v>#REF!</v>
      </c>
      <c r="E36" s="32" t="e">
        <f t="shared" si="0"/>
        <v>#REF!</v>
      </c>
      <c r="F36" s="32" t="e">
        <f t="shared" si="0"/>
        <v>#REF!</v>
      </c>
      <c r="G36" s="32" t="e">
        <f t="shared" si="0"/>
        <v>#REF!</v>
      </c>
      <c r="H36" s="32" t="e">
        <f t="shared" si="0"/>
        <v>#REF!</v>
      </c>
      <c r="I36" s="32" t="e">
        <f t="shared" si="0"/>
        <v>#REF!</v>
      </c>
      <c r="J36" s="32" t="e">
        <f t="shared" si="0"/>
        <v>#REF!</v>
      </c>
      <c r="K36" s="32" t="e">
        <f t="shared" si="0"/>
        <v>#REF!</v>
      </c>
      <c r="L36" s="32" t="e">
        <f t="shared" si="0"/>
        <v>#REF!</v>
      </c>
      <c r="M36" s="32" t="e">
        <f t="shared" si="0"/>
        <v>#REF!</v>
      </c>
      <c r="N36" s="32" t="e">
        <f t="shared" si="0"/>
        <v>#REF!</v>
      </c>
      <c r="P36" s="56">
        <v>2021</v>
      </c>
      <c r="Q36" s="61" t="s">
        <v>9</v>
      </c>
      <c r="R36" s="66">
        <v>57.557117981967451</v>
      </c>
      <c r="S36" s="66">
        <v>575.57117981967451</v>
      </c>
      <c r="T36" s="55">
        <v>1726.7135394590237</v>
      </c>
      <c r="U36"/>
      <c r="V36" s="71" t="e">
        <f t="shared" si="1"/>
        <v>#REF!</v>
      </c>
      <c r="W36" s="67" t="e">
        <f t="shared" si="2"/>
        <v>#REF!</v>
      </c>
      <c r="X36" s="72" t="e">
        <f t="shared" si="3"/>
        <v>#REF!</v>
      </c>
      <c r="Y36"/>
      <c r="Z36" s="71">
        <v>-0.29842748458423618</v>
      </c>
      <c r="AA36" s="67">
        <v>-0.29842748458423618</v>
      </c>
      <c r="AB36" s="72">
        <v>-0.29842748458423618</v>
      </c>
    </row>
    <row r="37" spans="2:28" x14ac:dyDescent="0.4">
      <c r="B37" s="8" t="s">
        <v>10</v>
      </c>
      <c r="C37" s="32" t="e">
        <f t="shared" si="0"/>
        <v>#REF!</v>
      </c>
      <c r="D37" s="32" t="e">
        <f t="shared" si="0"/>
        <v>#REF!</v>
      </c>
      <c r="E37" s="32" t="e">
        <f t="shared" si="0"/>
        <v>#REF!</v>
      </c>
      <c r="F37" s="32" t="e">
        <f t="shared" si="0"/>
        <v>#REF!</v>
      </c>
      <c r="G37" s="32" t="e">
        <f t="shared" si="0"/>
        <v>#REF!</v>
      </c>
      <c r="H37" s="32" t="e">
        <f t="shared" si="0"/>
        <v>#REF!</v>
      </c>
      <c r="I37" s="32" t="e">
        <f t="shared" si="0"/>
        <v>#REF!</v>
      </c>
      <c r="J37" s="32" t="e">
        <f t="shared" si="0"/>
        <v>#REF!</v>
      </c>
      <c r="K37" s="32" t="e">
        <f t="shared" si="0"/>
        <v>#REF!</v>
      </c>
      <c r="L37" s="32" t="e">
        <f t="shared" si="0"/>
        <v>#REF!</v>
      </c>
      <c r="M37" s="32" t="e">
        <f t="shared" si="0"/>
        <v>#REF!</v>
      </c>
      <c r="N37" s="32" t="e">
        <f t="shared" si="0"/>
        <v>#REF!</v>
      </c>
      <c r="P37" s="56">
        <v>2021</v>
      </c>
      <c r="Q37" s="61" t="s">
        <v>10</v>
      </c>
      <c r="R37" s="66">
        <v>53.401038335835871</v>
      </c>
      <c r="S37" s="66">
        <v>534.01038335835869</v>
      </c>
      <c r="T37" s="55">
        <v>1602.0311500750759</v>
      </c>
      <c r="U37"/>
      <c r="V37" s="71" t="e">
        <f t="shared" si="1"/>
        <v>#REF!</v>
      </c>
      <c r="W37" s="67" t="e">
        <f t="shared" si="2"/>
        <v>#REF!</v>
      </c>
      <c r="X37" s="72" t="e">
        <f t="shared" si="3"/>
        <v>#REF!</v>
      </c>
      <c r="Y37"/>
      <c r="Z37" s="71">
        <v>-0.29813694481594444</v>
      </c>
      <c r="AA37" s="67">
        <v>-0.29813694481594433</v>
      </c>
      <c r="AB37" s="72">
        <v>-0.29813694481594433</v>
      </c>
    </row>
    <row r="38" spans="2:28" x14ac:dyDescent="0.4">
      <c r="B38" s="8" t="s">
        <v>11</v>
      </c>
      <c r="C38" s="32" t="e">
        <f t="shared" si="0"/>
        <v>#REF!</v>
      </c>
      <c r="D38" s="32" t="e">
        <f t="shared" si="0"/>
        <v>#REF!</v>
      </c>
      <c r="E38" s="32" t="e">
        <f t="shared" si="0"/>
        <v>#REF!</v>
      </c>
      <c r="F38" s="32" t="e">
        <f t="shared" si="0"/>
        <v>#REF!</v>
      </c>
      <c r="G38" s="32" t="e">
        <f t="shared" si="0"/>
        <v>#REF!</v>
      </c>
      <c r="H38" s="32" t="e">
        <f t="shared" si="0"/>
        <v>#REF!</v>
      </c>
      <c r="I38" s="32" t="e">
        <f t="shared" si="0"/>
        <v>#REF!</v>
      </c>
      <c r="J38" s="32" t="e">
        <f t="shared" si="0"/>
        <v>#REF!</v>
      </c>
      <c r="K38" s="32" t="e">
        <f t="shared" si="0"/>
        <v>#REF!</v>
      </c>
      <c r="L38" s="32" t="e">
        <f t="shared" si="0"/>
        <v>#REF!</v>
      </c>
      <c r="M38" s="32" t="e">
        <f t="shared" si="0"/>
        <v>#REF!</v>
      </c>
      <c r="N38" s="32" t="e">
        <f t="shared" si="0"/>
        <v>#REF!</v>
      </c>
      <c r="P38" s="56">
        <v>2021</v>
      </c>
      <c r="Q38" s="61" t="s">
        <v>11</v>
      </c>
      <c r="R38" s="66">
        <v>64.910952582822233</v>
      </c>
      <c r="S38" s="66">
        <v>649.10952582822222</v>
      </c>
      <c r="T38" s="55">
        <v>1947.328577484667</v>
      </c>
      <c r="U38"/>
      <c r="V38" s="71" t="e">
        <f t="shared" si="1"/>
        <v>#REF!</v>
      </c>
      <c r="W38" s="67" t="e">
        <f t="shared" si="2"/>
        <v>#REF!</v>
      </c>
      <c r="X38" s="72" t="e">
        <f t="shared" si="3"/>
        <v>#REF!</v>
      </c>
      <c r="Y38"/>
      <c r="Z38" s="71">
        <v>4.0566597432974305E-2</v>
      </c>
      <c r="AA38" s="67">
        <v>4.0566597432974527E-2</v>
      </c>
      <c r="AB38" s="72">
        <v>4.0566597432974305E-2</v>
      </c>
    </row>
    <row r="39" spans="2:28" x14ac:dyDescent="0.4">
      <c r="B39" s="8" t="s">
        <v>12</v>
      </c>
      <c r="C39" s="32" t="e">
        <f t="shared" si="0"/>
        <v>#REF!</v>
      </c>
      <c r="D39" s="32" t="e">
        <f t="shared" si="0"/>
        <v>#REF!</v>
      </c>
      <c r="E39" s="32" t="e">
        <f t="shared" si="0"/>
        <v>#REF!</v>
      </c>
      <c r="F39" s="32" t="e">
        <f t="shared" si="0"/>
        <v>#REF!</v>
      </c>
      <c r="G39" s="32" t="e">
        <f t="shared" si="0"/>
        <v>#REF!</v>
      </c>
      <c r="H39" s="32" t="e">
        <f t="shared" si="0"/>
        <v>#REF!</v>
      </c>
      <c r="I39" s="32" t="e">
        <f t="shared" si="0"/>
        <v>#REF!</v>
      </c>
      <c r="J39" s="32" t="e">
        <f t="shared" si="0"/>
        <v>#REF!</v>
      </c>
      <c r="K39" s="32" t="e">
        <f t="shared" si="0"/>
        <v>#REF!</v>
      </c>
      <c r="L39" s="32" t="e">
        <f t="shared" si="0"/>
        <v>#REF!</v>
      </c>
      <c r="M39" s="32" t="e">
        <f t="shared" si="0"/>
        <v>#REF!</v>
      </c>
      <c r="N39" s="32" t="e">
        <f t="shared" si="0"/>
        <v>#REF!</v>
      </c>
      <c r="P39" s="56">
        <v>2021</v>
      </c>
      <c r="Q39" s="61" t="s">
        <v>12</v>
      </c>
      <c r="R39" s="66">
        <v>101.64751491266081</v>
      </c>
      <c r="S39" s="66">
        <v>1016.475149126608</v>
      </c>
      <c r="T39" s="55">
        <v>3049.4254473798242</v>
      </c>
      <c r="U39"/>
      <c r="V39" s="71" t="e">
        <f t="shared" si="1"/>
        <v>#REF!</v>
      </c>
      <c r="W39" s="67" t="e">
        <f t="shared" si="2"/>
        <v>#REF!</v>
      </c>
      <c r="X39" s="72" t="e">
        <f t="shared" si="3"/>
        <v>#REF!</v>
      </c>
      <c r="Y39"/>
      <c r="Z39" s="71">
        <v>-0.22771617669232269</v>
      </c>
      <c r="AA39" s="67">
        <v>-0.22771617669232269</v>
      </c>
      <c r="AB39" s="72">
        <v>-0.22771617669232258</v>
      </c>
    </row>
    <row r="40" spans="2:28" x14ac:dyDescent="0.4">
      <c r="B40" s="8" t="s">
        <v>13</v>
      </c>
      <c r="C40" s="32" t="e">
        <f t="shared" ref="C40:N45" si="4">INDEX($C$13:$R$24,MATCH(C$27,$B$13:$B$24,0),MATCH($B40,$C$12:$R$12,0))</f>
        <v>#REF!</v>
      </c>
      <c r="D40" s="32" t="e">
        <f t="shared" si="4"/>
        <v>#REF!</v>
      </c>
      <c r="E40" s="32" t="e">
        <f t="shared" si="4"/>
        <v>#REF!</v>
      </c>
      <c r="F40" s="32" t="e">
        <f t="shared" si="4"/>
        <v>#REF!</v>
      </c>
      <c r="G40" s="32" t="e">
        <f t="shared" si="4"/>
        <v>#REF!</v>
      </c>
      <c r="H40" s="32" t="e">
        <f t="shared" si="4"/>
        <v>#REF!</v>
      </c>
      <c r="I40" s="32" t="e">
        <f t="shared" si="4"/>
        <v>#REF!</v>
      </c>
      <c r="J40" s="32" t="e">
        <f t="shared" si="4"/>
        <v>#REF!</v>
      </c>
      <c r="K40" s="32" t="e">
        <f t="shared" si="4"/>
        <v>#REF!</v>
      </c>
      <c r="L40" s="32" t="e">
        <f t="shared" si="4"/>
        <v>#REF!</v>
      </c>
      <c r="M40" s="32" t="e">
        <f t="shared" si="4"/>
        <v>#REF!</v>
      </c>
      <c r="N40" s="32" t="e">
        <f t="shared" si="4"/>
        <v>#REF!</v>
      </c>
      <c r="P40" s="56">
        <v>2021</v>
      </c>
      <c r="Q40" s="61" t="s">
        <v>13</v>
      </c>
      <c r="R40" s="66">
        <v>51.354419235175449</v>
      </c>
      <c r="S40" s="66">
        <v>513.54419235175442</v>
      </c>
      <c r="T40" s="55">
        <v>1540.6325770552635</v>
      </c>
      <c r="U40"/>
      <c r="V40" s="71" t="e">
        <f t="shared" si="1"/>
        <v>#REF!</v>
      </c>
      <c r="W40" s="67" t="e">
        <f t="shared" si="2"/>
        <v>#REF!</v>
      </c>
      <c r="X40" s="72" t="e">
        <f t="shared" si="3"/>
        <v>#REF!</v>
      </c>
      <c r="Y40"/>
      <c r="Z40" s="71">
        <v>-0.21777221074786179</v>
      </c>
      <c r="AA40" s="67">
        <v>-0.21777221074786168</v>
      </c>
      <c r="AB40" s="72">
        <v>-0.21777221074786191</v>
      </c>
    </row>
    <row r="41" spans="2:28" x14ac:dyDescent="0.4">
      <c r="B41" s="8" t="s">
        <v>14</v>
      </c>
      <c r="C41" s="32" t="e">
        <f t="shared" si="4"/>
        <v>#REF!</v>
      </c>
      <c r="D41" s="32" t="e">
        <f t="shared" si="4"/>
        <v>#REF!</v>
      </c>
      <c r="E41" s="32" t="e">
        <f t="shared" si="4"/>
        <v>#REF!</v>
      </c>
      <c r="F41" s="32" t="e">
        <f t="shared" si="4"/>
        <v>#REF!</v>
      </c>
      <c r="G41" s="32" t="e">
        <f t="shared" si="4"/>
        <v>#REF!</v>
      </c>
      <c r="H41" s="32" t="e">
        <f t="shared" si="4"/>
        <v>#REF!</v>
      </c>
      <c r="I41" s="32" t="e">
        <f t="shared" si="4"/>
        <v>#REF!</v>
      </c>
      <c r="J41" s="32" t="e">
        <f t="shared" si="4"/>
        <v>#REF!</v>
      </c>
      <c r="K41" s="32" t="e">
        <f t="shared" si="4"/>
        <v>#REF!</v>
      </c>
      <c r="L41" s="32" t="e">
        <f t="shared" si="4"/>
        <v>#REF!</v>
      </c>
      <c r="M41" s="32" t="e">
        <f t="shared" si="4"/>
        <v>#REF!</v>
      </c>
      <c r="N41" s="32" t="e">
        <f t="shared" si="4"/>
        <v>#REF!</v>
      </c>
      <c r="P41" s="56">
        <v>2021</v>
      </c>
      <c r="Q41" s="61" t="s">
        <v>14</v>
      </c>
      <c r="R41" s="66">
        <v>54.364561533484789</v>
      </c>
      <c r="S41" s="66">
        <v>543.64561533484778</v>
      </c>
      <c r="T41" s="55">
        <v>1630.9368460045437</v>
      </c>
      <c r="U41"/>
      <c r="V41" s="71" t="e">
        <f t="shared" si="1"/>
        <v>#REF!</v>
      </c>
      <c r="W41" s="67" t="e">
        <f t="shared" si="2"/>
        <v>#REF!</v>
      </c>
      <c r="X41" s="72" t="e">
        <f t="shared" si="3"/>
        <v>#REF!</v>
      </c>
      <c r="Y41"/>
      <c r="Z41" s="71">
        <v>-0.11288151626826859</v>
      </c>
      <c r="AA41" s="67">
        <v>-0.11288151626826837</v>
      </c>
      <c r="AB41" s="72">
        <v>-0.11288151626826859</v>
      </c>
    </row>
    <row r="42" spans="2:28" x14ac:dyDescent="0.4">
      <c r="B42" s="8" t="s">
        <v>15</v>
      </c>
      <c r="C42" s="32" t="e">
        <f t="shared" si="4"/>
        <v>#REF!</v>
      </c>
      <c r="D42" s="32" t="e">
        <f t="shared" si="4"/>
        <v>#REF!</v>
      </c>
      <c r="E42" s="32" t="e">
        <f t="shared" si="4"/>
        <v>#REF!</v>
      </c>
      <c r="F42" s="32" t="e">
        <f t="shared" si="4"/>
        <v>#REF!</v>
      </c>
      <c r="G42" s="32" t="e">
        <f t="shared" si="4"/>
        <v>#REF!</v>
      </c>
      <c r="H42" s="32" t="e">
        <f t="shared" si="4"/>
        <v>#REF!</v>
      </c>
      <c r="I42" s="32" t="e">
        <f t="shared" si="4"/>
        <v>#REF!</v>
      </c>
      <c r="J42" s="32" t="e">
        <f t="shared" si="4"/>
        <v>#REF!</v>
      </c>
      <c r="K42" s="32" t="e">
        <f t="shared" si="4"/>
        <v>#REF!</v>
      </c>
      <c r="L42" s="32" t="e">
        <f t="shared" si="4"/>
        <v>#REF!</v>
      </c>
      <c r="M42" s="32" t="e">
        <f t="shared" si="4"/>
        <v>#REF!</v>
      </c>
      <c r="N42" s="32" t="e">
        <f t="shared" si="4"/>
        <v>#REF!</v>
      </c>
      <c r="P42" s="56">
        <v>2021</v>
      </c>
      <c r="Q42" s="61" t="s">
        <v>15</v>
      </c>
      <c r="R42" s="66">
        <v>79.396088488099224</v>
      </c>
      <c r="S42" s="66">
        <v>793.96088488099235</v>
      </c>
      <c r="T42" s="55">
        <v>2381.8826546429773</v>
      </c>
      <c r="U42"/>
      <c r="V42" s="71" t="e">
        <f t="shared" si="1"/>
        <v>#REF!</v>
      </c>
      <c r="W42" s="67" t="e">
        <f t="shared" si="2"/>
        <v>#REF!</v>
      </c>
      <c r="X42" s="72" t="e">
        <f t="shared" si="3"/>
        <v>#REF!</v>
      </c>
      <c r="Y42"/>
      <c r="Z42" s="71">
        <v>-0.21255930613937024</v>
      </c>
      <c r="AA42" s="67">
        <v>-0.21255930613937024</v>
      </c>
      <c r="AB42" s="72">
        <v>-0.21255930613937046</v>
      </c>
    </row>
    <row r="43" spans="2:28" x14ac:dyDescent="0.4">
      <c r="B43" s="8" t="s">
        <v>16</v>
      </c>
      <c r="C43" s="32" t="e">
        <f t="shared" si="4"/>
        <v>#REF!</v>
      </c>
      <c r="D43" s="32" t="e">
        <f t="shared" si="4"/>
        <v>#REF!</v>
      </c>
      <c r="E43" s="32" t="e">
        <f t="shared" si="4"/>
        <v>#REF!</v>
      </c>
      <c r="F43" s="32" t="e">
        <f t="shared" si="4"/>
        <v>#REF!</v>
      </c>
      <c r="G43" s="32" t="e">
        <f t="shared" si="4"/>
        <v>#REF!</v>
      </c>
      <c r="H43" s="32" t="e">
        <f t="shared" si="4"/>
        <v>#REF!</v>
      </c>
      <c r="I43" s="32" t="e">
        <f t="shared" si="4"/>
        <v>#REF!</v>
      </c>
      <c r="J43" s="32" t="e">
        <f t="shared" si="4"/>
        <v>#REF!</v>
      </c>
      <c r="K43" s="32" t="e">
        <f t="shared" si="4"/>
        <v>#REF!</v>
      </c>
      <c r="L43" s="32" t="e">
        <f t="shared" si="4"/>
        <v>#REF!</v>
      </c>
      <c r="M43" s="32" t="e">
        <f t="shared" si="4"/>
        <v>#REF!</v>
      </c>
      <c r="N43" s="32" t="e">
        <f t="shared" si="4"/>
        <v>#REF!</v>
      </c>
      <c r="P43" s="56">
        <v>2021</v>
      </c>
      <c r="Q43" s="61" t="s">
        <v>16</v>
      </c>
      <c r="R43" s="66">
        <v>62.69892853368092</v>
      </c>
      <c r="S43" s="66">
        <v>626.98928533680919</v>
      </c>
      <c r="T43" s="55">
        <v>1880.9678560104273</v>
      </c>
      <c r="U43"/>
      <c r="V43" s="71" t="e">
        <f t="shared" si="1"/>
        <v>#REF!</v>
      </c>
      <c r="W43" s="67" t="e">
        <f t="shared" si="2"/>
        <v>#REF!</v>
      </c>
      <c r="X43" s="72" t="e">
        <f t="shared" si="3"/>
        <v>#REF!</v>
      </c>
      <c r="Y43"/>
      <c r="Z43" s="71">
        <v>1.7250564202063057E-2</v>
      </c>
      <c r="AA43" s="67">
        <v>1.7250564202063057E-2</v>
      </c>
      <c r="AB43" s="72">
        <v>1.7250564202063057E-2</v>
      </c>
    </row>
    <row r="44" spans="2:28" x14ac:dyDescent="0.4">
      <c r="B44" s="8" t="s">
        <v>17</v>
      </c>
      <c r="C44" s="32" t="e">
        <f t="shared" si="4"/>
        <v>#REF!</v>
      </c>
      <c r="D44" s="32" t="e">
        <f t="shared" si="4"/>
        <v>#REF!</v>
      </c>
      <c r="E44" s="32" t="e">
        <f t="shared" si="4"/>
        <v>#REF!</v>
      </c>
      <c r="F44" s="32" t="e">
        <f t="shared" si="4"/>
        <v>#REF!</v>
      </c>
      <c r="G44" s="32" t="e">
        <f t="shared" si="4"/>
        <v>#REF!</v>
      </c>
      <c r="H44" s="32" t="e">
        <f t="shared" si="4"/>
        <v>#REF!</v>
      </c>
      <c r="I44" s="32" t="e">
        <f t="shared" si="4"/>
        <v>#REF!</v>
      </c>
      <c r="J44" s="32" t="e">
        <f t="shared" si="4"/>
        <v>#REF!</v>
      </c>
      <c r="K44" s="32" t="e">
        <f t="shared" si="4"/>
        <v>#REF!</v>
      </c>
      <c r="L44" s="32" t="e">
        <f t="shared" si="4"/>
        <v>#REF!</v>
      </c>
      <c r="M44" s="32" t="e">
        <f t="shared" si="4"/>
        <v>#REF!</v>
      </c>
      <c r="N44" s="32" t="e">
        <f t="shared" si="4"/>
        <v>#REF!</v>
      </c>
      <c r="P44" s="56">
        <v>2021</v>
      </c>
      <c r="Q44" s="61" t="s">
        <v>17</v>
      </c>
      <c r="R44" s="66">
        <v>70.40189367141555</v>
      </c>
      <c r="S44" s="66">
        <v>704.01893671415553</v>
      </c>
      <c r="T44" s="55">
        <v>2112.0568101424665</v>
      </c>
      <c r="U44"/>
      <c r="V44" s="71" t="e">
        <f t="shared" si="1"/>
        <v>#REF!</v>
      </c>
      <c r="W44" s="67" t="e">
        <f t="shared" si="2"/>
        <v>#REF!</v>
      </c>
      <c r="X44" s="72" t="e">
        <f t="shared" si="3"/>
        <v>#REF!</v>
      </c>
      <c r="Y44"/>
      <c r="Z44" s="71">
        <v>3.8666668189667242E-2</v>
      </c>
      <c r="AA44" s="67">
        <v>3.8666668189667019E-2</v>
      </c>
      <c r="AB44" s="72">
        <v>3.8666668189667242E-2</v>
      </c>
    </row>
    <row r="45" spans="2:28" ht="17.399999999999999" thickBot="1" x14ac:dyDescent="0.45">
      <c r="B45" s="8" t="s">
        <v>18</v>
      </c>
      <c r="C45" s="32" t="e">
        <f t="shared" si="4"/>
        <v>#REF!</v>
      </c>
      <c r="D45" s="32" t="e">
        <f t="shared" si="4"/>
        <v>#REF!</v>
      </c>
      <c r="E45" s="32" t="e">
        <f t="shared" si="4"/>
        <v>#REF!</v>
      </c>
      <c r="F45" s="32" t="e">
        <f t="shared" si="4"/>
        <v>#REF!</v>
      </c>
      <c r="G45" s="32" t="e">
        <f t="shared" si="4"/>
        <v>#REF!</v>
      </c>
      <c r="H45" s="32" t="e">
        <f t="shared" si="4"/>
        <v>#REF!</v>
      </c>
      <c r="I45" s="32" t="e">
        <f t="shared" si="4"/>
        <v>#REF!</v>
      </c>
      <c r="J45" s="32" t="e">
        <f t="shared" si="4"/>
        <v>#REF!</v>
      </c>
      <c r="K45" s="32" t="e">
        <f t="shared" si="4"/>
        <v>#REF!</v>
      </c>
      <c r="L45" s="32" t="e">
        <f t="shared" si="4"/>
        <v>#REF!</v>
      </c>
      <c r="M45" s="32" t="e">
        <f t="shared" si="4"/>
        <v>#REF!</v>
      </c>
      <c r="N45" s="32" t="e">
        <f t="shared" si="4"/>
        <v>#REF!</v>
      </c>
      <c r="P45" s="57">
        <v>2021</v>
      </c>
      <c r="Q45" s="58" t="s">
        <v>18</v>
      </c>
      <c r="R45" s="59">
        <v>71.791329598958683</v>
      </c>
      <c r="S45" s="59">
        <v>717.91329598958691</v>
      </c>
      <c r="T45" s="60">
        <v>2153.7398879687607</v>
      </c>
      <c r="U45"/>
      <c r="V45" s="73" t="e">
        <f t="shared" si="1"/>
        <v>#REF!</v>
      </c>
      <c r="W45" s="74" t="e">
        <f t="shared" si="2"/>
        <v>#REF!</v>
      </c>
      <c r="X45" s="75" t="e">
        <f t="shared" si="3"/>
        <v>#REF!</v>
      </c>
      <c r="Y45"/>
      <c r="Z45" s="73">
        <v>2.167700578783327E-2</v>
      </c>
      <c r="AA45" s="74">
        <v>2.1677005787833048E-2</v>
      </c>
      <c r="AB45" s="75">
        <v>2.1677005787833048E-2</v>
      </c>
    </row>
    <row r="46" spans="2:28" x14ac:dyDescent="0.4">
      <c r="B46" s="1" t="s">
        <v>63</v>
      </c>
      <c r="C46" s="33"/>
      <c r="D46" s="33"/>
      <c r="E46" s="33"/>
      <c r="F46" s="33"/>
      <c r="G46" s="33"/>
      <c r="H46" s="33"/>
      <c r="I46" s="33"/>
      <c r="J46" s="33"/>
      <c r="K46" s="33"/>
      <c r="L46" s="33"/>
      <c r="M46" s="33"/>
      <c r="N46" s="33"/>
    </row>
    <row r="47" spans="2:28" x14ac:dyDescent="0.4">
      <c r="B47" s="39" t="s">
        <v>64</v>
      </c>
      <c r="C47" s="33"/>
      <c r="D47" s="33"/>
      <c r="E47" s="33"/>
      <c r="F47" s="33"/>
      <c r="G47" s="33"/>
      <c r="H47" s="33"/>
      <c r="I47" s="33"/>
      <c r="J47" s="33"/>
      <c r="K47" s="33"/>
      <c r="L47" s="33"/>
      <c r="M47" s="33"/>
      <c r="N47" s="33"/>
    </row>
  </sheetData>
  <mergeCells count="6">
    <mergeCell ref="B6:B7"/>
    <mergeCell ref="B11:B12"/>
    <mergeCell ref="C11:R11"/>
    <mergeCell ref="B27:B28"/>
    <mergeCell ref="P27:T27"/>
    <mergeCell ref="B26:N26"/>
  </mergeCells>
  <conditionalFormatting sqref="V30:X45">
    <cfRule type="cellIs" dxfId="11" priority="25" operator="between">
      <formula>-0.25</formula>
      <formula>0</formula>
    </cfRule>
    <cfRule type="cellIs" dxfId="10" priority="26" operator="between">
      <formula>-1</formula>
      <formula>-0.25</formula>
    </cfRule>
    <cfRule type="cellIs" dxfId="9" priority="27" operator="between">
      <formula>-1</formula>
      <formula>-1000</formula>
    </cfRule>
    <cfRule type="cellIs" dxfId="8" priority="28" operator="between">
      <formula>0</formula>
      <formula>0.25</formula>
    </cfRule>
    <cfRule type="cellIs" dxfId="7" priority="29" operator="between">
      <formula>0.25</formula>
      <formula>1</formula>
    </cfRule>
    <cfRule type="cellIs" dxfId="6" priority="30" operator="between">
      <formula>1</formula>
      <formula>1000</formula>
    </cfRule>
  </conditionalFormatting>
  <conditionalFormatting sqref="Z30:AB45">
    <cfRule type="cellIs" dxfId="5" priority="1" operator="between">
      <formula>-0.25</formula>
      <formula>0</formula>
    </cfRule>
    <cfRule type="cellIs" dxfId="4" priority="2" operator="between">
      <formula>-1</formula>
      <formula>-0.25</formula>
    </cfRule>
    <cfRule type="cellIs" dxfId="3" priority="3" operator="between">
      <formula>-1</formula>
      <formula>-1000</formula>
    </cfRule>
    <cfRule type="cellIs" dxfId="2" priority="4" operator="between">
      <formula>0</formula>
      <formula>0.25</formula>
    </cfRule>
    <cfRule type="cellIs" dxfId="1" priority="5" operator="between">
      <formula>0.25</formula>
      <formula>1</formula>
    </cfRule>
    <cfRule type="cellIs" dxfId="0" priority="6" operator="between">
      <formula>1</formula>
      <formula>1000</formula>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B660ED-85A2-4922-9FCA-25B24970809E}">
  <sheetPr codeName="Hoja9">
    <tabColor rgb="FF6F7271"/>
  </sheetPr>
  <dimension ref="A1:DZ58"/>
  <sheetViews>
    <sheetView showGridLines="0" tabSelected="1" zoomScale="90" zoomScaleNormal="90" workbookViewId="0"/>
  </sheetViews>
  <sheetFormatPr baseColWidth="10" defaultColWidth="0" defaultRowHeight="15.6" zeroHeight="1" x14ac:dyDescent="0.35"/>
  <cols>
    <col min="1" max="1" width="21.88671875" style="145" customWidth="1"/>
    <col min="2" max="2" width="54" style="145" customWidth="1"/>
    <col min="3" max="12" width="15.6640625" style="145" customWidth="1"/>
    <col min="13" max="13" width="16.88671875" style="145" customWidth="1"/>
    <col min="14" max="18" width="15.6640625" style="145" customWidth="1"/>
    <col min="19" max="19" width="5.6640625" style="145" customWidth="1"/>
    <col min="20" max="34" width="15.5546875" style="145" hidden="1" customWidth="1"/>
    <col min="35" max="16384" width="11.44140625" style="145" hidden="1"/>
  </cols>
  <sheetData>
    <row r="1" spans="1:130" s="131" customFormat="1" ht="18" customHeight="1" x14ac:dyDescent="0.3">
      <c r="C1" s="132"/>
      <c r="D1" s="132"/>
      <c r="E1" s="132"/>
      <c r="F1" s="132"/>
      <c r="G1" s="132"/>
      <c r="H1" s="132"/>
      <c r="I1" s="132"/>
      <c r="J1" s="132"/>
      <c r="K1" s="132"/>
      <c r="W1" s="184"/>
      <c r="X1" s="184"/>
      <c r="Y1" s="184"/>
      <c r="Z1" s="184"/>
      <c r="AA1" s="184"/>
      <c r="AB1" s="184"/>
      <c r="AC1" s="184"/>
      <c r="AD1" s="184"/>
      <c r="AE1" s="184"/>
      <c r="AF1" s="184"/>
      <c r="AG1" s="184"/>
      <c r="AH1" s="184"/>
      <c r="AI1" s="184"/>
      <c r="AJ1" s="184"/>
      <c r="AK1" s="184"/>
      <c r="AL1" s="184"/>
      <c r="AM1" s="184"/>
      <c r="AN1" s="184"/>
      <c r="AO1" s="184"/>
      <c r="AP1" s="184"/>
      <c r="AQ1" s="184"/>
      <c r="AR1" s="184"/>
      <c r="AS1" s="184"/>
      <c r="AT1" s="184"/>
      <c r="AU1" s="184"/>
      <c r="AV1" s="184"/>
      <c r="AW1" s="184"/>
      <c r="AX1" s="184"/>
      <c r="AY1" s="184"/>
      <c r="AZ1" s="184"/>
      <c r="BA1" s="184"/>
      <c r="BB1" s="184"/>
      <c r="BC1" s="184"/>
      <c r="BD1" s="184"/>
      <c r="BE1" s="184"/>
      <c r="BF1" s="184"/>
      <c r="BG1" s="184"/>
      <c r="BH1" s="184"/>
      <c r="BI1" s="184"/>
      <c r="BJ1" s="184"/>
      <c r="BK1" s="184"/>
      <c r="BL1" s="184"/>
      <c r="BM1" s="184"/>
      <c r="BN1" s="184"/>
      <c r="BO1" s="184"/>
      <c r="BP1" s="184"/>
      <c r="BQ1" s="184"/>
      <c r="BR1" s="184"/>
      <c r="BS1" s="184"/>
      <c r="BT1" s="184"/>
      <c r="BU1" s="184"/>
      <c r="BV1" s="184"/>
      <c r="BW1" s="184"/>
      <c r="BX1" s="184"/>
      <c r="BY1" s="184"/>
      <c r="BZ1" s="184"/>
      <c r="CA1" s="184"/>
      <c r="CB1" s="184"/>
      <c r="CC1" s="184"/>
      <c r="CD1" s="184"/>
      <c r="CE1" s="184"/>
      <c r="CF1" s="184"/>
      <c r="CG1" s="184"/>
      <c r="CH1" s="184"/>
      <c r="CI1" s="184"/>
      <c r="CJ1" s="184"/>
      <c r="CK1" s="184"/>
      <c r="CL1" s="184"/>
      <c r="CM1" s="184"/>
      <c r="CN1" s="184"/>
      <c r="CO1" s="184"/>
      <c r="CP1" s="184"/>
      <c r="CQ1" s="184"/>
      <c r="CR1" s="184"/>
      <c r="CS1" s="184"/>
      <c r="CT1" s="184"/>
      <c r="CU1" s="184"/>
      <c r="CV1" s="184"/>
      <c r="CW1" s="184"/>
      <c r="CX1" s="184"/>
      <c r="CY1" s="184"/>
      <c r="CZ1" s="184"/>
      <c r="DA1" s="184"/>
      <c r="DB1" s="184"/>
      <c r="DC1" s="184"/>
      <c r="DD1" s="184"/>
      <c r="DE1" s="184"/>
      <c r="DF1" s="184"/>
      <c r="DG1" s="184"/>
      <c r="DH1" s="184"/>
      <c r="DI1" s="184"/>
      <c r="DJ1" s="184"/>
      <c r="DK1" s="184"/>
      <c r="DL1" s="184"/>
      <c r="DM1" s="184"/>
      <c r="DN1" s="184"/>
      <c r="DO1" s="184"/>
      <c r="DP1" s="184"/>
      <c r="DQ1" s="184"/>
      <c r="DR1" s="184"/>
      <c r="DS1" s="184"/>
      <c r="DT1" s="184"/>
      <c r="DU1" s="184"/>
      <c r="DV1" s="184"/>
      <c r="DW1" s="184"/>
      <c r="DX1" s="184"/>
      <c r="DY1" s="184"/>
      <c r="DZ1" s="184"/>
    </row>
    <row r="2" spans="1:130" s="131" customFormat="1" ht="18" customHeight="1" x14ac:dyDescent="0.3">
      <c r="B2" s="302" t="s">
        <v>0</v>
      </c>
      <c r="C2" s="132"/>
      <c r="D2" s="133"/>
      <c r="W2" s="184"/>
      <c r="X2" s="184"/>
      <c r="Y2" s="184"/>
      <c r="Z2" s="184"/>
      <c r="AA2" s="184"/>
      <c r="AB2" s="184"/>
      <c r="AC2" s="184"/>
      <c r="AD2" s="184"/>
      <c r="AE2" s="184"/>
      <c r="AF2" s="184"/>
      <c r="AG2" s="184"/>
      <c r="AH2" s="184"/>
      <c r="AI2" s="184"/>
      <c r="AJ2" s="184"/>
      <c r="AK2" s="184"/>
      <c r="AL2" s="184"/>
      <c r="AM2" s="184"/>
      <c r="AN2" s="184"/>
      <c r="AO2" s="184"/>
      <c r="AP2" s="184"/>
      <c r="AQ2" s="184"/>
      <c r="AR2" s="184"/>
      <c r="AS2" s="184"/>
      <c r="AT2" s="184"/>
      <c r="AU2" s="184"/>
      <c r="AV2" s="184"/>
      <c r="AW2" s="184"/>
      <c r="AX2" s="184"/>
      <c r="AY2" s="184"/>
      <c r="AZ2" s="184"/>
      <c r="BA2" s="184"/>
      <c r="BB2" s="184"/>
      <c r="BC2" s="184"/>
      <c r="BD2" s="184"/>
      <c r="BE2" s="184"/>
      <c r="BF2" s="184"/>
      <c r="BG2" s="184"/>
      <c r="BH2" s="184"/>
      <c r="BI2" s="184"/>
      <c r="BJ2" s="184"/>
      <c r="BK2" s="184"/>
      <c r="BL2" s="184"/>
      <c r="BM2" s="184"/>
      <c r="BN2" s="184"/>
      <c r="BO2" s="184"/>
      <c r="BP2" s="184"/>
      <c r="BQ2" s="184"/>
      <c r="BR2" s="184"/>
      <c r="BS2" s="184"/>
      <c r="BT2" s="184"/>
      <c r="BU2" s="184"/>
      <c r="BV2" s="184"/>
      <c r="BW2" s="184"/>
      <c r="BX2" s="184"/>
      <c r="BY2" s="184"/>
      <c r="BZ2" s="184"/>
      <c r="CA2" s="184"/>
      <c r="CB2" s="184"/>
      <c r="CC2" s="184"/>
      <c r="CD2" s="184"/>
      <c r="CE2" s="184"/>
      <c r="CF2" s="184"/>
      <c r="CG2" s="184"/>
      <c r="CH2" s="184"/>
      <c r="CI2" s="184"/>
      <c r="CJ2" s="184"/>
      <c r="CK2" s="184"/>
      <c r="CL2" s="184"/>
      <c r="CM2" s="184"/>
      <c r="CN2" s="184"/>
      <c r="CO2" s="184"/>
      <c r="CP2" s="184"/>
      <c r="CQ2" s="184"/>
      <c r="CR2" s="184"/>
      <c r="CS2" s="184"/>
      <c r="CT2" s="184"/>
      <c r="CU2" s="184"/>
      <c r="CV2" s="184"/>
      <c r="CW2" s="184"/>
      <c r="CX2" s="184"/>
      <c r="CY2" s="184"/>
      <c r="CZ2" s="184"/>
      <c r="DA2" s="184"/>
      <c r="DB2" s="184"/>
      <c r="DC2" s="184"/>
      <c r="DD2" s="184"/>
      <c r="DE2" s="184"/>
      <c r="DF2" s="184"/>
      <c r="DG2" s="184"/>
      <c r="DH2" s="184"/>
      <c r="DI2" s="184"/>
      <c r="DJ2" s="184"/>
      <c r="DK2" s="184"/>
      <c r="DL2" s="184"/>
      <c r="DM2" s="184"/>
      <c r="DN2" s="184"/>
      <c r="DO2" s="184"/>
      <c r="DP2" s="184"/>
      <c r="DQ2" s="184"/>
      <c r="DR2" s="184"/>
      <c r="DS2" s="184"/>
      <c r="DT2" s="184"/>
      <c r="DU2" s="184"/>
      <c r="DV2" s="184"/>
      <c r="DW2" s="184"/>
      <c r="DX2" s="184"/>
      <c r="DY2" s="184"/>
      <c r="DZ2" s="184"/>
    </row>
    <row r="3" spans="1:130" s="131" customFormat="1" ht="18" customHeight="1" x14ac:dyDescent="0.3">
      <c r="B3" s="303" t="s">
        <v>1</v>
      </c>
      <c r="C3" s="132"/>
      <c r="D3" s="133"/>
      <c r="I3" s="132"/>
      <c r="J3" s="132"/>
      <c r="K3" s="132"/>
      <c r="W3" s="184"/>
      <c r="X3" s="184"/>
      <c r="Y3" s="184"/>
      <c r="Z3" s="184"/>
      <c r="AA3" s="184"/>
      <c r="AB3" s="184"/>
      <c r="AC3" s="184"/>
      <c r="AD3" s="184"/>
      <c r="AE3" s="184"/>
      <c r="AF3" s="184"/>
      <c r="AG3" s="184"/>
      <c r="AH3" s="184"/>
      <c r="AI3" s="184"/>
      <c r="AJ3" s="184"/>
      <c r="AK3" s="184"/>
      <c r="AL3" s="184"/>
      <c r="AM3" s="184"/>
      <c r="AN3" s="184"/>
      <c r="AO3" s="184"/>
      <c r="AP3" s="184"/>
      <c r="AQ3" s="184"/>
      <c r="AR3" s="184"/>
      <c r="AS3" s="184"/>
      <c r="AT3" s="184"/>
      <c r="AU3" s="184"/>
      <c r="AV3" s="184"/>
      <c r="AW3" s="184"/>
      <c r="AX3" s="184"/>
      <c r="AY3" s="184"/>
      <c r="AZ3" s="184"/>
      <c r="BA3" s="184"/>
      <c r="BB3" s="184"/>
      <c r="BC3" s="184"/>
      <c r="BD3" s="184"/>
      <c r="BE3" s="184"/>
      <c r="BF3" s="184"/>
      <c r="BG3" s="184"/>
      <c r="BH3" s="184"/>
      <c r="BI3" s="184"/>
      <c r="BJ3" s="184"/>
      <c r="BK3" s="184"/>
      <c r="BL3" s="184"/>
      <c r="BM3" s="184"/>
      <c r="BN3" s="184"/>
      <c r="BO3" s="184"/>
      <c r="BP3" s="184"/>
      <c r="BQ3" s="184"/>
      <c r="BR3" s="184"/>
      <c r="BS3" s="184"/>
      <c r="BT3" s="184"/>
      <c r="BU3" s="184"/>
      <c r="BV3" s="184"/>
      <c r="BW3" s="184"/>
      <c r="BX3" s="184"/>
      <c r="BY3" s="184"/>
      <c r="BZ3" s="184"/>
      <c r="CA3" s="184"/>
      <c r="CB3" s="184"/>
      <c r="CC3" s="184"/>
      <c r="CD3" s="184"/>
      <c r="CE3" s="184"/>
      <c r="CF3" s="184"/>
      <c r="CG3" s="184"/>
      <c r="CH3" s="184"/>
      <c r="CI3" s="184"/>
      <c r="CJ3" s="184"/>
      <c r="CK3" s="184"/>
      <c r="CL3" s="184"/>
      <c r="CM3" s="184"/>
      <c r="CN3" s="184"/>
      <c r="CO3" s="184"/>
      <c r="CP3" s="184"/>
      <c r="CQ3" s="184"/>
      <c r="CR3" s="184"/>
      <c r="CS3" s="184"/>
      <c r="CT3" s="184"/>
      <c r="CU3" s="184"/>
      <c r="CV3" s="184"/>
      <c r="CW3" s="184"/>
      <c r="CX3" s="184"/>
      <c r="CY3" s="184"/>
      <c r="CZ3" s="184"/>
      <c r="DA3" s="184"/>
      <c r="DB3" s="184"/>
      <c r="DC3" s="184"/>
      <c r="DD3" s="184"/>
      <c r="DE3" s="184"/>
      <c r="DF3" s="184"/>
      <c r="DG3" s="184"/>
      <c r="DH3" s="184"/>
      <c r="DI3" s="184"/>
      <c r="DJ3" s="184"/>
      <c r="DK3" s="184"/>
      <c r="DL3" s="184"/>
      <c r="DM3" s="184"/>
      <c r="DN3" s="184"/>
      <c r="DO3" s="184"/>
      <c r="DP3" s="184"/>
      <c r="DQ3" s="184"/>
      <c r="DR3" s="184"/>
      <c r="DS3" s="184"/>
      <c r="DT3" s="184"/>
      <c r="DU3" s="184"/>
      <c r="DV3" s="184"/>
      <c r="DW3" s="184"/>
      <c r="DX3" s="184"/>
      <c r="DY3" s="184"/>
      <c r="DZ3" s="184"/>
    </row>
    <row r="4" spans="1:130" s="131" customFormat="1" ht="6.9" customHeight="1" x14ac:dyDescent="0.3">
      <c r="B4" s="304"/>
      <c r="C4" s="132"/>
      <c r="D4" s="132"/>
      <c r="I4" s="132"/>
      <c r="J4" s="132"/>
      <c r="K4" s="132"/>
      <c r="W4" s="184"/>
      <c r="X4" s="184"/>
      <c r="Y4" s="184"/>
      <c r="Z4" s="184"/>
      <c r="AA4" s="184"/>
      <c r="AB4" s="184"/>
      <c r="AC4" s="184"/>
      <c r="AD4" s="184"/>
      <c r="AE4" s="184"/>
      <c r="AF4" s="184"/>
      <c r="AG4" s="184"/>
      <c r="AH4" s="184"/>
      <c r="AI4" s="184"/>
      <c r="AJ4" s="184"/>
      <c r="AK4" s="184"/>
      <c r="AL4" s="184"/>
      <c r="AM4" s="184"/>
      <c r="AN4" s="184"/>
      <c r="AO4" s="184"/>
      <c r="AP4" s="184"/>
      <c r="AQ4" s="184"/>
      <c r="AR4" s="184"/>
      <c r="AS4" s="184"/>
      <c r="AT4" s="184"/>
      <c r="AU4" s="184"/>
      <c r="AV4" s="184"/>
      <c r="AW4" s="184"/>
      <c r="AX4" s="184"/>
      <c r="AY4" s="184"/>
      <c r="AZ4" s="184"/>
      <c r="BA4" s="184"/>
      <c r="BB4" s="184"/>
      <c r="BC4" s="184"/>
      <c r="BD4" s="184"/>
      <c r="BE4" s="184"/>
      <c r="BF4" s="184"/>
      <c r="BG4" s="184"/>
      <c r="BH4" s="184"/>
      <c r="BI4" s="184"/>
      <c r="BJ4" s="184"/>
      <c r="BK4" s="184"/>
      <c r="BL4" s="184"/>
      <c r="BM4" s="184"/>
      <c r="BN4" s="184"/>
      <c r="BO4" s="184"/>
      <c r="BP4" s="184"/>
      <c r="BQ4" s="184"/>
      <c r="BR4" s="184"/>
      <c r="BS4" s="184"/>
      <c r="BT4" s="184"/>
      <c r="BU4" s="184"/>
      <c r="BV4" s="184"/>
      <c r="BW4" s="184"/>
      <c r="BX4" s="184"/>
      <c r="BY4" s="184"/>
      <c r="BZ4" s="184"/>
      <c r="CA4" s="184"/>
      <c r="CB4" s="184"/>
      <c r="CC4" s="184"/>
      <c r="CD4" s="184"/>
      <c r="CE4" s="184"/>
      <c r="CF4" s="184"/>
      <c r="CG4" s="184"/>
      <c r="CH4" s="184"/>
      <c r="CI4" s="184"/>
      <c r="CJ4" s="184"/>
      <c r="CK4" s="184"/>
      <c r="CL4" s="184"/>
      <c r="CM4" s="184"/>
      <c r="CN4" s="184"/>
      <c r="CO4" s="184"/>
      <c r="CP4" s="184"/>
      <c r="CQ4" s="184"/>
      <c r="CR4" s="184"/>
      <c r="CS4" s="184"/>
      <c r="CT4" s="184"/>
      <c r="CU4" s="184"/>
      <c r="CV4" s="184"/>
      <c r="CW4" s="184"/>
      <c r="CX4" s="184"/>
      <c r="CY4" s="184"/>
      <c r="CZ4" s="184"/>
      <c r="DA4" s="184"/>
      <c r="DB4" s="184"/>
      <c r="DC4" s="184"/>
      <c r="DD4" s="184"/>
      <c r="DE4" s="184"/>
      <c r="DF4" s="184"/>
      <c r="DG4" s="184"/>
      <c r="DH4" s="184"/>
      <c r="DI4" s="184"/>
      <c r="DJ4" s="184"/>
      <c r="DK4" s="184"/>
      <c r="DL4" s="184"/>
      <c r="DM4" s="184"/>
      <c r="DN4" s="184"/>
      <c r="DO4" s="184"/>
      <c r="DP4" s="184"/>
      <c r="DQ4" s="184"/>
      <c r="DR4" s="184"/>
      <c r="DS4" s="184"/>
      <c r="DT4" s="184"/>
      <c r="DU4" s="184"/>
      <c r="DV4" s="184"/>
      <c r="DW4" s="184"/>
      <c r="DX4" s="184"/>
      <c r="DY4" s="184"/>
      <c r="DZ4" s="184"/>
    </row>
    <row r="5" spans="1:130" s="131" customFormat="1" ht="18" customHeight="1" x14ac:dyDescent="0.35">
      <c r="A5" s="135"/>
      <c r="B5" s="305" t="s">
        <v>242</v>
      </c>
      <c r="C5" s="136"/>
      <c r="D5" s="137"/>
      <c r="E5" s="136"/>
      <c r="F5" s="136"/>
      <c r="G5" s="136"/>
      <c r="H5" s="136"/>
      <c r="I5" s="136"/>
      <c r="J5" s="152"/>
      <c r="K5" s="152"/>
      <c r="L5" s="152"/>
      <c r="M5" s="152"/>
      <c r="N5" s="152"/>
      <c r="O5" s="152"/>
      <c r="P5" s="152"/>
      <c r="Q5" s="152"/>
      <c r="R5" s="153" t="s">
        <v>152</v>
      </c>
      <c r="T5" s="190"/>
      <c r="U5" s="190"/>
      <c r="V5" s="190"/>
      <c r="W5" s="191"/>
      <c r="X5" s="191"/>
      <c r="Y5" s="191"/>
      <c r="Z5" s="191"/>
      <c r="AA5" s="191"/>
      <c r="AB5" s="191"/>
      <c r="AC5" s="191"/>
      <c r="AD5" s="191"/>
      <c r="AE5" s="191"/>
      <c r="AF5" s="191"/>
      <c r="AG5" s="191"/>
      <c r="AH5" s="191"/>
      <c r="AI5" s="191"/>
      <c r="AJ5" s="191"/>
      <c r="AK5" s="191"/>
      <c r="AL5" s="191"/>
      <c r="AM5" s="191"/>
      <c r="AN5" s="191"/>
      <c r="AO5" s="191"/>
      <c r="AP5" s="191"/>
      <c r="AQ5" s="191"/>
      <c r="AR5" s="191"/>
      <c r="AS5" s="191"/>
      <c r="AT5" s="191"/>
      <c r="AU5" s="191"/>
      <c r="AV5" s="191"/>
      <c r="AW5" s="191"/>
      <c r="AX5" s="191"/>
      <c r="AY5" s="191"/>
      <c r="AZ5" s="191"/>
      <c r="BA5" s="191"/>
      <c r="BB5" s="191"/>
      <c r="BC5" s="191"/>
      <c r="BD5" s="191"/>
      <c r="BE5" s="191"/>
      <c r="BF5" s="191"/>
      <c r="BG5" s="191"/>
      <c r="BH5" s="191"/>
      <c r="BI5" s="191"/>
      <c r="BJ5" s="191"/>
      <c r="BK5" s="191"/>
      <c r="BL5" s="191"/>
      <c r="BM5" s="191"/>
      <c r="BN5" s="191"/>
      <c r="BO5" s="191"/>
      <c r="BP5" s="191"/>
      <c r="BQ5" s="191"/>
      <c r="BR5" s="191"/>
      <c r="BS5" s="191"/>
      <c r="BT5" s="191"/>
      <c r="BU5" s="191"/>
      <c r="BV5" s="191"/>
      <c r="BW5" s="191"/>
      <c r="BX5" s="191"/>
      <c r="BY5" s="191"/>
      <c r="BZ5" s="191"/>
      <c r="CA5" s="191"/>
      <c r="CB5" s="191"/>
      <c r="CC5" s="191"/>
      <c r="CD5" s="191"/>
      <c r="CE5" s="191"/>
      <c r="CF5" s="191"/>
      <c r="CG5" s="191"/>
      <c r="CH5" s="191"/>
      <c r="CI5" s="191"/>
      <c r="CJ5" s="191"/>
      <c r="CK5" s="191"/>
      <c r="CL5" s="191"/>
      <c r="CM5" s="191"/>
      <c r="CN5" s="191"/>
      <c r="CO5" s="191"/>
      <c r="CP5" s="191"/>
      <c r="CQ5" s="191"/>
      <c r="CR5" s="191"/>
      <c r="CS5" s="191"/>
      <c r="CT5" s="191"/>
      <c r="CU5" s="191"/>
      <c r="CV5" s="191"/>
      <c r="CW5" s="191"/>
      <c r="CX5" s="191"/>
      <c r="CY5" s="191"/>
      <c r="CZ5" s="191"/>
      <c r="DA5" s="191"/>
      <c r="DB5" s="191"/>
      <c r="DC5" s="191"/>
      <c r="DD5" s="191"/>
      <c r="DE5" s="191"/>
      <c r="DF5" s="191"/>
      <c r="DG5" s="191"/>
      <c r="DH5" s="191"/>
      <c r="DI5" s="191"/>
      <c r="DJ5" s="191"/>
      <c r="DK5" s="191"/>
      <c r="DL5" s="191"/>
      <c r="DM5" s="191"/>
      <c r="DN5" s="191"/>
      <c r="DO5" s="191"/>
      <c r="DP5" s="191"/>
      <c r="DQ5" s="191"/>
      <c r="DR5" s="191"/>
      <c r="DS5" s="191"/>
      <c r="DT5" s="191"/>
      <c r="DU5" s="191"/>
      <c r="DV5" s="191"/>
      <c r="DW5" s="191"/>
      <c r="DX5" s="191"/>
      <c r="DY5" s="191"/>
      <c r="DZ5" s="184"/>
    </row>
    <row r="6" spans="1:130" s="131" customFormat="1" ht="18" customHeight="1" x14ac:dyDescent="0.35">
      <c r="A6" s="135"/>
      <c r="B6" s="132"/>
      <c r="C6" s="189"/>
      <c r="D6" s="132"/>
      <c r="E6" s="132"/>
      <c r="F6" s="132"/>
      <c r="G6" s="132"/>
      <c r="H6" s="132"/>
      <c r="I6" s="190"/>
      <c r="J6" s="190"/>
      <c r="K6" s="190"/>
      <c r="L6" s="190"/>
      <c r="M6" s="190"/>
      <c r="N6" s="190"/>
      <c r="O6" s="190"/>
      <c r="P6" s="190"/>
      <c r="Q6" s="190"/>
      <c r="R6" s="190"/>
      <c r="Y6" s="191"/>
      <c r="Z6" s="191"/>
      <c r="AA6" s="191"/>
      <c r="AB6" s="191"/>
      <c r="AC6" s="191"/>
      <c r="AD6" s="191"/>
      <c r="AE6" s="191"/>
      <c r="AF6" s="191"/>
      <c r="AG6" s="191"/>
      <c r="AH6" s="191"/>
      <c r="AI6" s="191"/>
      <c r="AJ6" s="191"/>
      <c r="AK6" s="191"/>
      <c r="AL6" s="191"/>
      <c r="AM6" s="191"/>
      <c r="AN6" s="191"/>
      <c r="AO6" s="191"/>
      <c r="AP6" s="191"/>
      <c r="AQ6" s="191"/>
      <c r="AR6" s="191"/>
      <c r="AS6" s="191"/>
      <c r="AT6" s="191"/>
      <c r="AU6" s="191"/>
      <c r="AV6" s="191"/>
      <c r="AW6" s="191"/>
      <c r="AX6" s="191"/>
      <c r="AY6" s="191"/>
      <c r="AZ6" s="191"/>
      <c r="BA6" s="191"/>
      <c r="BB6" s="191"/>
      <c r="BC6" s="191"/>
      <c r="BD6" s="191"/>
      <c r="BE6" s="191"/>
      <c r="BF6" s="191"/>
      <c r="BG6" s="191"/>
      <c r="BH6" s="191"/>
      <c r="BI6" s="191"/>
      <c r="BJ6" s="191"/>
      <c r="BK6" s="191"/>
      <c r="BL6" s="191"/>
      <c r="BM6" s="191"/>
      <c r="BN6" s="191"/>
      <c r="BO6" s="191"/>
      <c r="BP6" s="191"/>
      <c r="BQ6" s="191"/>
      <c r="BR6" s="191"/>
      <c r="BS6" s="191"/>
      <c r="BT6" s="191"/>
      <c r="BU6" s="191"/>
      <c r="BV6" s="191"/>
      <c r="BW6" s="191"/>
      <c r="BX6" s="191"/>
      <c r="BY6" s="191"/>
      <c r="BZ6" s="191"/>
      <c r="CA6" s="191"/>
      <c r="CB6" s="191"/>
      <c r="CC6" s="191"/>
      <c r="CD6" s="191"/>
      <c r="CE6" s="191"/>
      <c r="CF6" s="191"/>
      <c r="CG6" s="191"/>
      <c r="CH6" s="191"/>
      <c r="CI6" s="191"/>
      <c r="CJ6" s="191"/>
      <c r="CK6" s="191"/>
      <c r="CL6" s="191"/>
      <c r="CM6" s="191"/>
      <c r="CN6" s="191"/>
      <c r="CO6" s="191"/>
      <c r="CP6" s="191"/>
      <c r="CQ6" s="191"/>
      <c r="CR6" s="191"/>
      <c r="CS6" s="191"/>
      <c r="CT6" s="191"/>
      <c r="CU6" s="191"/>
      <c r="CV6" s="191"/>
      <c r="CW6" s="191"/>
      <c r="CX6" s="191"/>
      <c r="CY6" s="191"/>
      <c r="CZ6" s="191"/>
      <c r="DA6" s="191"/>
      <c r="DB6" s="191"/>
      <c r="DC6" s="191"/>
      <c r="DD6" s="191"/>
      <c r="DE6" s="191"/>
      <c r="DF6" s="191"/>
      <c r="DG6" s="191"/>
      <c r="DH6" s="191"/>
      <c r="DI6" s="191"/>
      <c r="DJ6" s="191"/>
      <c r="DK6" s="191"/>
      <c r="DL6" s="191"/>
      <c r="DM6" s="191"/>
      <c r="DN6" s="191"/>
      <c r="DO6" s="191"/>
      <c r="DP6" s="191"/>
      <c r="DQ6" s="191"/>
      <c r="DR6" s="191"/>
      <c r="DS6" s="191"/>
      <c r="DT6" s="191"/>
      <c r="DU6" s="191"/>
      <c r="DV6" s="191"/>
      <c r="DW6" s="191"/>
      <c r="DX6" s="191"/>
      <c r="DY6" s="191"/>
      <c r="DZ6" s="184"/>
    </row>
    <row r="7" spans="1:130" s="140" customFormat="1" ht="18" customHeight="1" x14ac:dyDescent="0.35">
      <c r="A7" s="154"/>
      <c r="B7" s="155" t="s">
        <v>256</v>
      </c>
      <c r="C7" s="156"/>
      <c r="D7" s="156"/>
      <c r="E7" s="156"/>
      <c r="F7" s="156"/>
      <c r="G7" s="156"/>
      <c r="H7" s="156"/>
      <c r="I7" s="156"/>
      <c r="J7" s="156"/>
      <c r="K7" s="156"/>
      <c r="L7" s="156"/>
      <c r="M7" s="156"/>
      <c r="N7" s="156"/>
      <c r="O7" s="156"/>
      <c r="P7" s="156"/>
      <c r="Q7" s="156"/>
      <c r="R7" s="156"/>
      <c r="S7" s="131"/>
      <c r="T7" s="131"/>
      <c r="U7" s="131"/>
      <c r="V7" s="131"/>
      <c r="W7" s="131"/>
      <c r="X7" s="131"/>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0"/>
      <c r="AY7" s="270"/>
      <c r="AZ7" s="270"/>
      <c r="BA7" s="270"/>
      <c r="BB7" s="270"/>
      <c r="BC7" s="270"/>
      <c r="BD7" s="270"/>
      <c r="BE7" s="270"/>
      <c r="BF7" s="270"/>
      <c r="BG7" s="270"/>
      <c r="BH7" s="270"/>
      <c r="BI7" s="270"/>
      <c r="BJ7" s="270"/>
      <c r="BK7" s="270"/>
      <c r="BL7" s="270"/>
      <c r="BM7" s="270"/>
      <c r="BN7" s="270"/>
      <c r="BO7" s="270"/>
      <c r="BP7" s="270"/>
      <c r="BQ7" s="270"/>
      <c r="BR7" s="270"/>
      <c r="BS7" s="270"/>
      <c r="BT7" s="270"/>
      <c r="BU7" s="270"/>
      <c r="BV7" s="270"/>
      <c r="BW7" s="270"/>
      <c r="BX7" s="270"/>
      <c r="BY7" s="270"/>
      <c r="BZ7" s="270"/>
      <c r="CA7" s="270"/>
      <c r="CB7" s="270"/>
      <c r="CC7" s="270"/>
      <c r="CD7" s="270"/>
      <c r="CE7" s="270"/>
      <c r="CF7" s="270"/>
      <c r="CG7" s="270"/>
      <c r="CH7" s="270"/>
      <c r="CI7" s="270"/>
      <c r="CJ7" s="270"/>
      <c r="CK7" s="270"/>
      <c r="CL7" s="270"/>
      <c r="CM7" s="270"/>
      <c r="CN7" s="270"/>
      <c r="CO7" s="270"/>
      <c r="CP7" s="270"/>
      <c r="CQ7" s="270"/>
      <c r="CR7" s="270"/>
      <c r="CS7" s="270"/>
      <c r="CT7" s="270"/>
      <c r="CU7" s="270"/>
      <c r="CV7" s="270"/>
      <c r="CW7" s="270"/>
      <c r="CX7" s="270"/>
      <c r="CY7" s="270"/>
      <c r="CZ7" s="270"/>
      <c r="DA7" s="270"/>
      <c r="DB7" s="270"/>
      <c r="DC7" s="270"/>
      <c r="DD7" s="270"/>
      <c r="DE7" s="270"/>
      <c r="DF7" s="270"/>
      <c r="DG7" s="270"/>
      <c r="DH7" s="270"/>
      <c r="DI7" s="270"/>
      <c r="DJ7" s="270"/>
      <c r="DK7" s="270"/>
      <c r="DL7" s="270"/>
      <c r="DM7" s="270"/>
      <c r="DN7" s="270"/>
      <c r="DO7" s="270"/>
      <c r="DP7" s="270"/>
      <c r="DQ7" s="270"/>
      <c r="DR7" s="270"/>
      <c r="DS7" s="270"/>
      <c r="DT7" s="270"/>
      <c r="DU7" s="270"/>
      <c r="DV7" s="270"/>
      <c r="DW7" s="270"/>
      <c r="DX7" s="270"/>
      <c r="DY7" s="270"/>
      <c r="DZ7" s="306"/>
    </row>
    <row r="8" spans="1:130" x14ac:dyDescent="0.35">
      <c r="S8" s="131"/>
    </row>
    <row r="9" spans="1:130" ht="30" x14ac:dyDescent="0.35">
      <c r="B9" s="343" t="s">
        <v>185</v>
      </c>
      <c r="C9" s="158" t="s">
        <v>3</v>
      </c>
      <c r="D9" s="158" t="s">
        <v>4</v>
      </c>
      <c r="E9" s="158" t="s">
        <v>5</v>
      </c>
      <c r="F9" s="158" t="s">
        <v>6</v>
      </c>
      <c r="G9" s="158" t="s">
        <v>7</v>
      </c>
      <c r="H9" s="158" t="s">
        <v>8</v>
      </c>
      <c r="I9" s="158" t="s">
        <v>9</v>
      </c>
      <c r="J9" s="158" t="s">
        <v>10</v>
      </c>
      <c r="K9" s="158" t="s">
        <v>11</v>
      </c>
      <c r="L9" s="158" t="s">
        <v>12</v>
      </c>
      <c r="M9" s="158" t="s">
        <v>13</v>
      </c>
      <c r="N9" s="158" t="s">
        <v>14</v>
      </c>
      <c r="O9" s="158" t="s">
        <v>15</v>
      </c>
      <c r="P9" s="158" t="s">
        <v>16</v>
      </c>
      <c r="Q9" s="158" t="s">
        <v>17</v>
      </c>
      <c r="R9" s="158" t="s">
        <v>18</v>
      </c>
    </row>
    <row r="10" spans="1:130" x14ac:dyDescent="0.35">
      <c r="B10" s="353"/>
      <c r="C10" s="335">
        <v>78.289838426945195</v>
      </c>
      <c r="D10" s="335">
        <v>36.894887686851057</v>
      </c>
      <c r="E10" s="335">
        <v>24.525403279745863</v>
      </c>
      <c r="F10" s="335">
        <v>30.809666087876053</v>
      </c>
      <c r="G10" s="335">
        <v>28.973868483394877</v>
      </c>
      <c r="H10" s="335">
        <v>34.399394644702248</v>
      </c>
      <c r="I10" s="335">
        <v>55.176993150182483</v>
      </c>
      <c r="J10" s="335">
        <v>37.238205684044878</v>
      </c>
      <c r="K10" s="335">
        <v>77.766931988834202</v>
      </c>
      <c r="L10" s="335">
        <v>72.63740218163241</v>
      </c>
      <c r="M10" s="335">
        <v>47.454124161018967</v>
      </c>
      <c r="N10" s="335">
        <v>42.156536560454079</v>
      </c>
      <c r="O10" s="335">
        <v>40.112450524965581</v>
      </c>
      <c r="P10" s="335">
        <v>46.682835446678972</v>
      </c>
      <c r="Q10" s="335">
        <v>56.357304964671961</v>
      </c>
      <c r="R10" s="335">
        <v>44.876985190271114</v>
      </c>
    </row>
    <row r="11" spans="1:130" x14ac:dyDescent="0.35">
      <c r="C11" s="307"/>
      <c r="D11" s="308"/>
      <c r="E11" s="308"/>
      <c r="F11" s="308"/>
      <c r="G11" s="308"/>
      <c r="H11" s="308"/>
      <c r="I11" s="308"/>
      <c r="J11" s="308"/>
      <c r="K11" s="308"/>
      <c r="L11" s="308"/>
      <c r="M11" s="308"/>
      <c r="N11" s="308"/>
      <c r="O11" s="308"/>
      <c r="P11" s="308"/>
      <c r="Q11" s="308"/>
      <c r="R11" s="308"/>
    </row>
    <row r="12" spans="1:130" x14ac:dyDescent="0.35">
      <c r="C12" s="307"/>
      <c r="D12" s="308"/>
      <c r="E12" s="308"/>
      <c r="F12" s="308"/>
      <c r="G12" s="308"/>
      <c r="H12" s="308"/>
      <c r="I12" s="308"/>
      <c r="J12" s="308"/>
      <c r="K12" s="308"/>
      <c r="L12" s="308"/>
      <c r="M12" s="308"/>
      <c r="N12" s="308"/>
      <c r="O12" s="308"/>
      <c r="P12" s="308"/>
      <c r="Q12" s="308"/>
      <c r="R12" s="308"/>
    </row>
    <row r="13" spans="1:130" ht="28.5" customHeight="1" x14ac:dyDescent="0.35">
      <c r="B13" s="199" t="s">
        <v>186</v>
      </c>
      <c r="C13" s="158" t="s">
        <v>236</v>
      </c>
      <c r="D13" s="308"/>
      <c r="E13" s="308"/>
      <c r="F13" s="308"/>
      <c r="G13" s="308"/>
      <c r="H13" s="308"/>
      <c r="I13" s="308"/>
      <c r="J13" s="308"/>
      <c r="K13" s="308"/>
      <c r="L13" s="308"/>
      <c r="M13" s="308"/>
      <c r="N13" s="308"/>
      <c r="O13" s="308"/>
      <c r="P13" s="308"/>
      <c r="Q13" s="308"/>
      <c r="R13" s="308"/>
    </row>
    <row r="14" spans="1:130" ht="30" customHeight="1" x14ac:dyDescent="0.35">
      <c r="B14" s="309" t="s">
        <v>269</v>
      </c>
      <c r="C14" s="310">
        <v>1</v>
      </c>
      <c r="D14" s="308"/>
      <c r="E14" s="308"/>
      <c r="F14" s="308"/>
      <c r="G14" s="308"/>
      <c r="H14" s="308"/>
      <c r="I14" s="308"/>
      <c r="J14" s="308"/>
      <c r="K14" s="308"/>
      <c r="L14" s="308"/>
      <c r="M14" s="308"/>
      <c r="N14" s="308"/>
      <c r="O14" s="308"/>
      <c r="P14" s="308"/>
      <c r="Q14" s="308"/>
      <c r="R14" s="308"/>
    </row>
    <row r="15" spans="1:130" ht="30" customHeight="1" x14ac:dyDescent="0.35">
      <c r="B15" s="309" t="s">
        <v>270</v>
      </c>
      <c r="C15" s="310">
        <v>10</v>
      </c>
      <c r="D15" s="308"/>
      <c r="E15" s="308"/>
      <c r="F15" s="308"/>
      <c r="G15" s="308"/>
      <c r="H15" s="308"/>
      <c r="I15" s="308"/>
      <c r="J15" s="308"/>
      <c r="K15" s="308"/>
      <c r="L15" s="308"/>
      <c r="M15" s="308"/>
      <c r="N15" s="308"/>
      <c r="O15" s="308"/>
      <c r="P15" s="308"/>
      <c r="Q15" s="308"/>
      <c r="R15" s="308"/>
    </row>
    <row r="16" spans="1:130" ht="30" customHeight="1" x14ac:dyDescent="0.35">
      <c r="B16" s="309" t="s">
        <v>271</v>
      </c>
      <c r="C16" s="310">
        <v>30</v>
      </c>
      <c r="D16" s="308"/>
      <c r="E16" s="308"/>
      <c r="F16" s="308"/>
      <c r="G16" s="308"/>
      <c r="H16" s="308"/>
      <c r="I16" s="308"/>
      <c r="J16" s="308"/>
      <c r="K16" s="308"/>
      <c r="L16" s="308"/>
      <c r="M16" s="308"/>
      <c r="N16" s="308"/>
      <c r="O16" s="308"/>
      <c r="P16" s="308"/>
      <c r="Q16" s="308"/>
      <c r="R16" s="308"/>
    </row>
    <row r="17" spans="1:29" x14ac:dyDescent="0.35">
      <c r="D17" s="308"/>
      <c r="E17" s="308"/>
      <c r="F17" s="308"/>
      <c r="G17" s="308"/>
      <c r="H17" s="308"/>
      <c r="I17" s="308"/>
      <c r="J17" s="308"/>
      <c r="K17" s="308"/>
      <c r="L17" s="308"/>
      <c r="M17" s="308"/>
      <c r="N17" s="308"/>
      <c r="O17" s="308"/>
      <c r="P17" s="308"/>
      <c r="Q17" s="308"/>
      <c r="R17" s="308"/>
    </row>
    <row r="18" spans="1:29" x14ac:dyDescent="0.35">
      <c r="A18" s="311"/>
      <c r="B18" s="351" t="s">
        <v>257</v>
      </c>
      <c r="C18" s="378"/>
      <c r="D18" s="378"/>
      <c r="E18" s="378"/>
      <c r="F18" s="378"/>
      <c r="G18" s="378"/>
      <c r="H18" s="378"/>
      <c r="I18" s="378"/>
      <c r="J18" s="378"/>
      <c r="K18" s="378"/>
      <c r="L18" s="378"/>
      <c r="M18" s="378"/>
      <c r="N18" s="352"/>
      <c r="O18" s="212"/>
      <c r="P18" s="162"/>
      <c r="Q18" s="162"/>
      <c r="R18" s="162"/>
      <c r="S18" s="162"/>
      <c r="T18" s="162"/>
      <c r="U18" s="151"/>
      <c r="V18" s="151"/>
      <c r="W18" s="151"/>
      <c r="X18" s="151"/>
      <c r="Y18" s="151"/>
      <c r="Z18" s="151"/>
      <c r="AA18" s="151"/>
      <c r="AB18" s="151"/>
      <c r="AC18" s="151"/>
    </row>
    <row r="19" spans="1:29" x14ac:dyDescent="0.35">
      <c r="B19" s="343" t="s">
        <v>43</v>
      </c>
      <c r="C19" s="158" t="s">
        <v>28</v>
      </c>
      <c r="D19" s="158" t="s">
        <v>29</v>
      </c>
      <c r="E19" s="158" t="s">
        <v>35</v>
      </c>
      <c r="F19" s="158" t="s">
        <v>32</v>
      </c>
      <c r="G19" s="158" t="s">
        <v>38</v>
      </c>
      <c r="H19" s="158" t="s">
        <v>39</v>
      </c>
      <c r="I19" s="158" t="s">
        <v>36</v>
      </c>
      <c r="J19" s="158" t="s">
        <v>37</v>
      </c>
      <c r="K19" s="158" t="s">
        <v>34</v>
      </c>
      <c r="L19" s="158" t="s">
        <v>33</v>
      </c>
      <c r="M19" s="158" t="s">
        <v>30</v>
      </c>
      <c r="N19" s="158" t="s">
        <v>31</v>
      </c>
      <c r="P19" s="223"/>
      <c r="Q19" s="223"/>
      <c r="R19" s="223"/>
      <c r="S19" s="223"/>
      <c r="T19" s="223"/>
      <c r="U19" s="151"/>
      <c r="V19" s="151"/>
      <c r="W19" s="151"/>
      <c r="X19" s="151"/>
      <c r="Y19" s="151"/>
      <c r="Z19" s="151"/>
      <c r="AA19" s="151"/>
      <c r="AB19" s="151"/>
      <c r="AC19" s="151"/>
    </row>
    <row r="20" spans="1:29" ht="75" x14ac:dyDescent="0.35">
      <c r="B20" s="343"/>
      <c r="C20" s="158" t="s">
        <v>187</v>
      </c>
      <c r="D20" s="158" t="s">
        <v>188</v>
      </c>
      <c r="E20" s="158" t="s">
        <v>189</v>
      </c>
      <c r="F20" s="158" t="s">
        <v>190</v>
      </c>
      <c r="G20" s="158" t="s">
        <v>65</v>
      </c>
      <c r="H20" s="158" t="s">
        <v>66</v>
      </c>
      <c r="I20" s="158" t="s">
        <v>193</v>
      </c>
      <c r="J20" s="158" t="s">
        <v>194</v>
      </c>
      <c r="K20" s="158" t="s">
        <v>258</v>
      </c>
      <c r="L20" s="158" t="s">
        <v>259</v>
      </c>
      <c r="M20" s="158" t="s">
        <v>283</v>
      </c>
      <c r="N20" s="158" t="s">
        <v>195</v>
      </c>
      <c r="P20" s="312"/>
      <c r="Q20" s="313"/>
      <c r="R20" s="312"/>
      <c r="S20" s="312"/>
      <c r="T20" s="312"/>
      <c r="U20" s="151"/>
      <c r="V20" s="151"/>
      <c r="W20" s="151"/>
      <c r="X20" s="151"/>
      <c r="Y20" s="151"/>
      <c r="Z20" s="151"/>
      <c r="AA20" s="151"/>
      <c r="AB20" s="151"/>
      <c r="AC20" s="151"/>
    </row>
    <row r="21" spans="1:29" x14ac:dyDescent="0.35">
      <c r="B21" s="336" t="s">
        <v>199</v>
      </c>
      <c r="C21" s="337">
        <v>78.289838426945195</v>
      </c>
      <c r="D21" s="337">
        <v>78.289838426945195</v>
      </c>
      <c r="E21" s="337">
        <v>78.289838426945195</v>
      </c>
      <c r="F21" s="337">
        <v>782.89838426945198</v>
      </c>
      <c r="G21" s="337">
        <v>78.289838426945195</v>
      </c>
      <c r="H21" s="337">
        <v>782.89838426945198</v>
      </c>
      <c r="I21" s="337">
        <v>78.289838426945195</v>
      </c>
      <c r="J21" s="337">
        <v>782.89838426945198</v>
      </c>
      <c r="K21" s="337">
        <v>782.89838426945198</v>
      </c>
      <c r="L21" s="337">
        <v>782.89838426945198</v>
      </c>
      <c r="M21" s="337">
        <v>2348.6951528083559</v>
      </c>
      <c r="N21" s="337">
        <v>2348.6951528083559</v>
      </c>
      <c r="O21" s="151"/>
      <c r="P21" s="151"/>
      <c r="Q21" s="151"/>
      <c r="R21" s="151"/>
      <c r="S21" s="151"/>
      <c r="T21" s="314">
        <v>63.158930508104156</v>
      </c>
      <c r="U21" s="314">
        <v>631.58930508104152</v>
      </c>
      <c r="V21" s="315">
        <v>63.158930508104156</v>
      </c>
      <c r="W21" s="315">
        <v>631.58930508104152</v>
      </c>
      <c r="X21" s="315">
        <v>631.58930508104152</v>
      </c>
      <c r="Y21" s="315">
        <v>631.58930508104152</v>
      </c>
      <c r="Z21" s="315">
        <v>1894.7679152431247</v>
      </c>
      <c r="AA21" s="315">
        <v>1894.7679152431247</v>
      </c>
    </row>
    <row r="22" spans="1:29" x14ac:dyDescent="0.35">
      <c r="B22" s="336" t="s">
        <v>4</v>
      </c>
      <c r="C22" s="337">
        <v>36.894887686851057</v>
      </c>
      <c r="D22" s="337">
        <v>36.894887686851057</v>
      </c>
      <c r="E22" s="337">
        <v>36.894887686851057</v>
      </c>
      <c r="F22" s="337">
        <v>368.94887686851058</v>
      </c>
      <c r="G22" s="337">
        <v>36.894887686851057</v>
      </c>
      <c r="H22" s="337">
        <v>368.94887686851058</v>
      </c>
      <c r="I22" s="337">
        <v>36.894887686851057</v>
      </c>
      <c r="J22" s="337">
        <v>368.94887686851058</v>
      </c>
      <c r="K22" s="337">
        <v>368.94887686851058</v>
      </c>
      <c r="L22" s="337">
        <v>368.94887686851058</v>
      </c>
      <c r="M22" s="337">
        <v>1106.8466306055318</v>
      </c>
      <c r="N22" s="337">
        <v>1106.8466306055318</v>
      </c>
      <c r="O22" s="151"/>
      <c r="P22" s="151"/>
      <c r="Q22" s="151"/>
      <c r="R22" s="151"/>
      <c r="S22" s="151"/>
      <c r="T22" s="314">
        <v>36.259815370415744</v>
      </c>
      <c r="U22" s="314">
        <v>362.59815370415743</v>
      </c>
      <c r="V22" s="315">
        <v>36.259815370415744</v>
      </c>
      <c r="W22" s="315">
        <v>362.59815370415743</v>
      </c>
      <c r="X22" s="315">
        <v>362.59815370415743</v>
      </c>
      <c r="Y22" s="315">
        <v>362.59815370415743</v>
      </c>
      <c r="Z22" s="315">
        <v>1087.7944611124724</v>
      </c>
      <c r="AA22" s="315">
        <v>1087.7944611124724</v>
      </c>
    </row>
    <row r="23" spans="1:29" x14ac:dyDescent="0.35">
      <c r="B23" s="336" t="s">
        <v>5</v>
      </c>
      <c r="C23" s="337">
        <v>24.525403279745863</v>
      </c>
      <c r="D23" s="337">
        <v>24.525403279745863</v>
      </c>
      <c r="E23" s="337">
        <v>24.525403279745863</v>
      </c>
      <c r="F23" s="337">
        <v>245.25403279745862</v>
      </c>
      <c r="G23" s="337">
        <v>24.525403279745863</v>
      </c>
      <c r="H23" s="337">
        <v>245.25403279745862</v>
      </c>
      <c r="I23" s="337">
        <v>24.525403279745863</v>
      </c>
      <c r="J23" s="337">
        <v>245.25403279745862</v>
      </c>
      <c r="K23" s="337">
        <v>245.25403279745862</v>
      </c>
      <c r="L23" s="337">
        <v>245.25403279745862</v>
      </c>
      <c r="M23" s="337">
        <v>735.76209839237583</v>
      </c>
      <c r="N23" s="337">
        <v>735.76209839237583</v>
      </c>
      <c r="O23" s="151"/>
      <c r="P23" s="151"/>
      <c r="Q23" s="151"/>
      <c r="R23" s="151"/>
      <c r="S23" s="151"/>
      <c r="T23" s="314">
        <v>26.7395915515641</v>
      </c>
      <c r="U23" s="314">
        <v>267.39591551564098</v>
      </c>
      <c r="V23" s="315">
        <v>26.7395915515641</v>
      </c>
      <c r="W23" s="315">
        <v>267.39591551564098</v>
      </c>
      <c r="X23" s="315">
        <v>267.39591551564098</v>
      </c>
      <c r="Y23" s="315">
        <v>267.39591551564098</v>
      </c>
      <c r="Z23" s="315">
        <v>802.18774654692299</v>
      </c>
      <c r="AA23" s="315">
        <v>802.18774654692299</v>
      </c>
    </row>
    <row r="24" spans="1:29" x14ac:dyDescent="0.35">
      <c r="B24" s="336" t="s">
        <v>6</v>
      </c>
      <c r="C24" s="337">
        <v>30.809666087876053</v>
      </c>
      <c r="D24" s="337">
        <v>30.809666087876053</v>
      </c>
      <c r="E24" s="337">
        <v>30.809666087876053</v>
      </c>
      <c r="F24" s="337">
        <v>308.09666087876053</v>
      </c>
      <c r="G24" s="337">
        <v>30.809666087876053</v>
      </c>
      <c r="H24" s="337">
        <v>308.09666087876053</v>
      </c>
      <c r="I24" s="337">
        <v>30.809666087876053</v>
      </c>
      <c r="J24" s="337">
        <v>308.09666087876053</v>
      </c>
      <c r="K24" s="337">
        <v>308.09666087876053</v>
      </c>
      <c r="L24" s="337">
        <v>308.09666087876053</v>
      </c>
      <c r="M24" s="337">
        <v>924.28998263628159</v>
      </c>
      <c r="N24" s="337">
        <v>924.28998263628159</v>
      </c>
      <c r="O24" s="151"/>
      <c r="P24" s="151"/>
      <c r="Q24" s="151"/>
      <c r="R24" s="151"/>
      <c r="S24" s="151"/>
      <c r="T24" s="314">
        <v>36.001180934632281</v>
      </c>
      <c r="U24" s="314">
        <v>360.01180934632282</v>
      </c>
      <c r="V24" s="315">
        <v>36.001180934632281</v>
      </c>
      <c r="W24" s="315">
        <v>360.01180934632282</v>
      </c>
      <c r="X24" s="315">
        <v>360.01180934632282</v>
      </c>
      <c r="Y24" s="315">
        <v>360.01180934632282</v>
      </c>
      <c r="Z24" s="315">
        <v>1080.0354280389683</v>
      </c>
      <c r="AA24" s="315">
        <v>1080.0354280389683</v>
      </c>
    </row>
    <row r="25" spans="1:29" x14ac:dyDescent="0.35">
      <c r="B25" s="336" t="s">
        <v>7</v>
      </c>
      <c r="C25" s="337">
        <v>28.973868483394877</v>
      </c>
      <c r="D25" s="337">
        <v>28.973868483394877</v>
      </c>
      <c r="E25" s="337">
        <v>28.973868483394877</v>
      </c>
      <c r="F25" s="337">
        <v>289.73868483394875</v>
      </c>
      <c r="G25" s="337">
        <v>28.973868483394877</v>
      </c>
      <c r="H25" s="337">
        <v>289.73868483394875</v>
      </c>
      <c r="I25" s="337">
        <v>28.973868483394877</v>
      </c>
      <c r="J25" s="337">
        <v>289.73868483394875</v>
      </c>
      <c r="K25" s="337">
        <v>289.73868483394875</v>
      </c>
      <c r="L25" s="337">
        <v>289.73868483394875</v>
      </c>
      <c r="M25" s="337">
        <v>869.21605450184632</v>
      </c>
      <c r="N25" s="337">
        <v>869.21605450184632</v>
      </c>
      <c r="O25" s="151"/>
      <c r="P25" s="151"/>
      <c r="Q25" s="151"/>
      <c r="R25" s="151"/>
      <c r="S25" s="151"/>
      <c r="T25" s="314">
        <v>33.599955124409838</v>
      </c>
      <c r="U25" s="314">
        <v>335.99955124409837</v>
      </c>
      <c r="V25" s="315">
        <v>33.599955124409838</v>
      </c>
      <c r="W25" s="315">
        <v>335.99955124409837</v>
      </c>
      <c r="X25" s="315">
        <v>335.99955124409837</v>
      </c>
      <c r="Y25" s="315">
        <v>335.99955124409837</v>
      </c>
      <c r="Z25" s="315">
        <v>1007.9986537322951</v>
      </c>
      <c r="AA25" s="315">
        <v>1007.9986537322951</v>
      </c>
    </row>
    <row r="26" spans="1:29" x14ac:dyDescent="0.35">
      <c r="B26" s="336" t="s">
        <v>8</v>
      </c>
      <c r="C26" s="337">
        <v>34.399394644702248</v>
      </c>
      <c r="D26" s="337">
        <v>34.399394644702248</v>
      </c>
      <c r="E26" s="337">
        <v>34.399394644702248</v>
      </c>
      <c r="F26" s="337">
        <v>343.99394644702249</v>
      </c>
      <c r="G26" s="337">
        <v>34.399394644702248</v>
      </c>
      <c r="H26" s="337">
        <v>343.99394644702249</v>
      </c>
      <c r="I26" s="337">
        <v>34.399394644702248</v>
      </c>
      <c r="J26" s="337">
        <v>343.99394644702249</v>
      </c>
      <c r="K26" s="337">
        <v>343.99394644702249</v>
      </c>
      <c r="L26" s="337">
        <v>343.99394644702249</v>
      </c>
      <c r="M26" s="337">
        <v>1031.9818393410674</v>
      </c>
      <c r="N26" s="337">
        <v>1031.9818393410674</v>
      </c>
      <c r="O26" s="151"/>
      <c r="P26" s="151"/>
      <c r="Q26" s="151"/>
      <c r="R26" s="151"/>
      <c r="S26" s="151"/>
      <c r="T26" s="314">
        <v>39.857691402922988</v>
      </c>
      <c r="U26" s="314">
        <v>398.5769140292299</v>
      </c>
      <c r="V26" s="315">
        <v>39.857691402922988</v>
      </c>
      <c r="W26" s="315">
        <v>398.5769140292299</v>
      </c>
      <c r="X26" s="315">
        <v>398.5769140292299</v>
      </c>
      <c r="Y26" s="315">
        <v>398.5769140292299</v>
      </c>
      <c r="Z26" s="315">
        <v>1195.7307420876896</v>
      </c>
      <c r="AA26" s="315">
        <v>1195.7307420876896</v>
      </c>
    </row>
    <row r="27" spans="1:29" x14ac:dyDescent="0.35">
      <c r="B27" s="336" t="s">
        <v>9</v>
      </c>
      <c r="C27" s="337">
        <v>55.176993150182483</v>
      </c>
      <c r="D27" s="337">
        <v>55.176993150182483</v>
      </c>
      <c r="E27" s="337">
        <v>55.176993150182483</v>
      </c>
      <c r="F27" s="337">
        <v>551.76993150182489</v>
      </c>
      <c r="G27" s="337">
        <v>55.176993150182483</v>
      </c>
      <c r="H27" s="337">
        <v>551.76993150182489</v>
      </c>
      <c r="I27" s="337">
        <v>55.176993150182483</v>
      </c>
      <c r="J27" s="337">
        <v>551.76993150182489</v>
      </c>
      <c r="K27" s="337">
        <v>551.76993150182489</v>
      </c>
      <c r="L27" s="337">
        <v>551.76993150182489</v>
      </c>
      <c r="M27" s="337">
        <v>1655.3097945054744</v>
      </c>
      <c r="N27" s="337">
        <v>1655.3097945054744</v>
      </c>
      <c r="O27" s="151"/>
      <c r="P27" s="151"/>
      <c r="Q27" s="151"/>
      <c r="R27" s="151"/>
      <c r="S27" s="151"/>
      <c r="T27" s="314">
        <v>58.972028971124992</v>
      </c>
      <c r="U27" s="314">
        <v>589.72028971124996</v>
      </c>
      <c r="V27" s="315">
        <v>58.972028971124992</v>
      </c>
      <c r="W27" s="315">
        <v>589.72028971124996</v>
      </c>
      <c r="X27" s="315">
        <v>589.72028971124996</v>
      </c>
      <c r="Y27" s="315">
        <v>589.72028971124996</v>
      </c>
      <c r="Z27" s="315">
        <v>1769.1608691337497</v>
      </c>
      <c r="AA27" s="315">
        <v>1769.1608691337497</v>
      </c>
    </row>
    <row r="28" spans="1:29" x14ac:dyDescent="0.35">
      <c r="B28" s="336" t="s">
        <v>10</v>
      </c>
      <c r="C28" s="337">
        <v>37.238205684044878</v>
      </c>
      <c r="D28" s="337">
        <v>37.238205684044878</v>
      </c>
      <c r="E28" s="337">
        <v>37.238205684044878</v>
      </c>
      <c r="F28" s="337">
        <v>372.3820568404488</v>
      </c>
      <c r="G28" s="337">
        <v>37.238205684044878</v>
      </c>
      <c r="H28" s="337">
        <v>372.3820568404488</v>
      </c>
      <c r="I28" s="337">
        <v>37.238205684044878</v>
      </c>
      <c r="J28" s="337">
        <v>372.3820568404488</v>
      </c>
      <c r="K28" s="337">
        <v>372.3820568404488</v>
      </c>
      <c r="L28" s="337">
        <v>372.3820568404488</v>
      </c>
      <c r="M28" s="337">
        <v>1117.1461705213464</v>
      </c>
      <c r="N28" s="337">
        <v>1117.1461705213464</v>
      </c>
      <c r="O28" s="151"/>
      <c r="P28" s="151"/>
      <c r="Q28" s="151"/>
      <c r="R28" s="151"/>
      <c r="S28" s="151"/>
      <c r="T28" s="314">
        <v>37.774069738059175</v>
      </c>
      <c r="U28" s="314">
        <v>377.74069738059177</v>
      </c>
      <c r="V28" s="315">
        <v>37.774069738059175</v>
      </c>
      <c r="W28" s="315">
        <v>377.74069738059177</v>
      </c>
      <c r="X28" s="315">
        <v>377.74069738059177</v>
      </c>
      <c r="Y28" s="315">
        <v>377.74069738059177</v>
      </c>
      <c r="Z28" s="315">
        <v>1133.2220921417752</v>
      </c>
      <c r="AA28" s="315">
        <v>1133.2220921417752</v>
      </c>
    </row>
    <row r="29" spans="1:29" x14ac:dyDescent="0.35">
      <c r="B29" s="336" t="s">
        <v>11</v>
      </c>
      <c r="C29" s="337">
        <v>77.766931988834202</v>
      </c>
      <c r="D29" s="337">
        <v>77.766931988834202</v>
      </c>
      <c r="E29" s="337">
        <v>77.766931988834202</v>
      </c>
      <c r="F29" s="337">
        <v>777.66931988834199</v>
      </c>
      <c r="G29" s="337">
        <v>77.766931988834202</v>
      </c>
      <c r="H29" s="337">
        <v>777.66931988834199</v>
      </c>
      <c r="I29" s="337">
        <v>77.766931988834202</v>
      </c>
      <c r="J29" s="337">
        <v>777.66931988834199</v>
      </c>
      <c r="K29" s="337">
        <v>777.66931988834199</v>
      </c>
      <c r="L29" s="337">
        <v>777.66931988834199</v>
      </c>
      <c r="M29" s="337">
        <v>2333.0079596650262</v>
      </c>
      <c r="N29" s="337">
        <v>2333.0079596650262</v>
      </c>
      <c r="O29" s="151"/>
      <c r="P29" s="151"/>
      <c r="Q29" s="151"/>
      <c r="R29" s="151"/>
      <c r="S29" s="151"/>
      <c r="T29" s="314">
        <v>57.3510935321533</v>
      </c>
      <c r="U29" s="314">
        <v>573.510935321533</v>
      </c>
      <c r="V29" s="315">
        <v>57.3510935321533</v>
      </c>
      <c r="W29" s="315">
        <v>573.510935321533</v>
      </c>
      <c r="X29" s="315">
        <v>573.510935321533</v>
      </c>
      <c r="Y29" s="315">
        <v>573.510935321533</v>
      </c>
      <c r="Z29" s="315">
        <v>1720.532805964599</v>
      </c>
      <c r="AA29" s="315">
        <v>1720.532805964599</v>
      </c>
    </row>
    <row r="30" spans="1:29" x14ac:dyDescent="0.35">
      <c r="B30" s="336" t="s">
        <v>12</v>
      </c>
      <c r="C30" s="337">
        <v>72.63740218163241</v>
      </c>
      <c r="D30" s="337">
        <v>72.63740218163241</v>
      </c>
      <c r="E30" s="337">
        <v>72.63740218163241</v>
      </c>
      <c r="F30" s="337">
        <v>726.3740218163241</v>
      </c>
      <c r="G30" s="337">
        <v>72.63740218163241</v>
      </c>
      <c r="H30" s="337">
        <v>726.3740218163241</v>
      </c>
      <c r="I30" s="337">
        <v>72.63740218163241</v>
      </c>
      <c r="J30" s="337">
        <v>726.3740218163241</v>
      </c>
      <c r="K30" s="337">
        <v>726.3740218163241</v>
      </c>
      <c r="L30" s="337">
        <v>726.3740218163241</v>
      </c>
      <c r="M30" s="337">
        <v>2179.1220654489725</v>
      </c>
      <c r="N30" s="337">
        <v>2179.1220654489725</v>
      </c>
      <c r="O30" s="151"/>
      <c r="P30" s="151"/>
      <c r="Q30" s="151"/>
      <c r="R30" s="151"/>
      <c r="S30" s="151"/>
      <c r="T30" s="314">
        <v>63.793768728882391</v>
      </c>
      <c r="U30" s="314">
        <v>637.93768728882389</v>
      </c>
      <c r="V30" s="315">
        <v>63.793768728882391</v>
      </c>
      <c r="W30" s="315">
        <v>637.93768728882389</v>
      </c>
      <c r="X30" s="315">
        <v>637.93768728882389</v>
      </c>
      <c r="Y30" s="315">
        <v>637.93768728882389</v>
      </c>
      <c r="Z30" s="315">
        <v>1913.8130618664718</v>
      </c>
      <c r="AA30" s="315">
        <v>1913.8130618664718</v>
      </c>
    </row>
    <row r="31" spans="1:29" x14ac:dyDescent="0.35">
      <c r="B31" s="336" t="s">
        <v>13</v>
      </c>
      <c r="C31" s="337">
        <v>47.454124161018967</v>
      </c>
      <c r="D31" s="337">
        <v>47.454124161018967</v>
      </c>
      <c r="E31" s="337">
        <v>47.454124161018967</v>
      </c>
      <c r="F31" s="337">
        <v>474.54124161018967</v>
      </c>
      <c r="G31" s="337">
        <v>47.454124161018967</v>
      </c>
      <c r="H31" s="337">
        <v>474.54124161018967</v>
      </c>
      <c r="I31" s="337">
        <v>47.454124161018967</v>
      </c>
      <c r="J31" s="337">
        <v>474.54124161018967</v>
      </c>
      <c r="K31" s="337">
        <v>474.54124161018967</v>
      </c>
      <c r="L31" s="337">
        <v>474.54124161018967</v>
      </c>
      <c r="M31" s="337">
        <v>1423.623724830569</v>
      </c>
      <c r="N31" s="337">
        <v>1423.623724830569</v>
      </c>
      <c r="O31" s="151"/>
      <c r="P31" s="151"/>
      <c r="Q31" s="151"/>
      <c r="R31" s="151"/>
      <c r="S31" s="151"/>
      <c r="T31" s="314">
        <v>49.157456560562196</v>
      </c>
      <c r="U31" s="314">
        <v>491.57456560562196</v>
      </c>
      <c r="V31" s="315">
        <v>49.157456560562196</v>
      </c>
      <c r="W31" s="315">
        <v>491.57456560562196</v>
      </c>
      <c r="X31" s="315">
        <v>491.57456560562196</v>
      </c>
      <c r="Y31" s="315">
        <v>491.57456560562196</v>
      </c>
      <c r="Z31" s="315">
        <v>1474.7236968168659</v>
      </c>
      <c r="AA31" s="315">
        <v>1474.7236968168659</v>
      </c>
    </row>
    <row r="32" spans="1:29" x14ac:dyDescent="0.35">
      <c r="B32" s="336" t="s">
        <v>14</v>
      </c>
      <c r="C32" s="337">
        <v>42.156536560454079</v>
      </c>
      <c r="D32" s="337">
        <v>42.156536560454079</v>
      </c>
      <c r="E32" s="337">
        <v>42.156536560454079</v>
      </c>
      <c r="F32" s="337">
        <v>421.56536560454077</v>
      </c>
      <c r="G32" s="337">
        <v>42.156536560454079</v>
      </c>
      <c r="H32" s="337">
        <v>421.56536560454077</v>
      </c>
      <c r="I32" s="337">
        <v>42.156536560454079</v>
      </c>
      <c r="J32" s="337">
        <v>421.56536560454077</v>
      </c>
      <c r="K32" s="337">
        <v>421.56536560454077</v>
      </c>
      <c r="L32" s="337">
        <v>421.56536560454077</v>
      </c>
      <c r="M32" s="337">
        <v>1264.6960968136223</v>
      </c>
      <c r="N32" s="337">
        <v>1264.6960968136223</v>
      </c>
      <c r="O32" s="151"/>
      <c r="P32" s="151"/>
      <c r="Q32" s="151"/>
      <c r="R32" s="151"/>
      <c r="S32" s="151"/>
      <c r="T32" s="314">
        <v>44.186584300240845</v>
      </c>
      <c r="U32" s="314">
        <v>441.86584300240844</v>
      </c>
      <c r="V32" s="315">
        <v>44.186584300240845</v>
      </c>
      <c r="W32" s="315">
        <v>441.86584300240844</v>
      </c>
      <c r="X32" s="315">
        <v>441.86584300240844</v>
      </c>
      <c r="Y32" s="315">
        <v>441.86584300240844</v>
      </c>
      <c r="Z32" s="315">
        <v>1325.5975290072254</v>
      </c>
      <c r="AA32" s="315">
        <v>1325.5975290072254</v>
      </c>
    </row>
    <row r="33" spans="2:29" x14ac:dyDescent="0.35">
      <c r="B33" s="336" t="s">
        <v>15</v>
      </c>
      <c r="C33" s="337">
        <v>40.112450524965581</v>
      </c>
      <c r="D33" s="337">
        <v>40.112450524965581</v>
      </c>
      <c r="E33" s="337">
        <v>40.112450524965581</v>
      </c>
      <c r="F33" s="337">
        <v>401.12450524965584</v>
      </c>
      <c r="G33" s="337">
        <v>40.112450524965581</v>
      </c>
      <c r="H33" s="337">
        <v>401.12450524965584</v>
      </c>
      <c r="I33" s="337">
        <v>40.112450524965581</v>
      </c>
      <c r="J33" s="337">
        <v>401.12450524965584</v>
      </c>
      <c r="K33" s="337">
        <v>401.12450524965584</v>
      </c>
      <c r="L33" s="337">
        <v>401.12450524965584</v>
      </c>
      <c r="M33" s="337">
        <v>1203.3735157489675</v>
      </c>
      <c r="N33" s="337">
        <v>1203.3735157489675</v>
      </c>
      <c r="O33" s="151"/>
      <c r="P33" s="151"/>
      <c r="Q33" s="151"/>
      <c r="R33" s="151"/>
      <c r="S33" s="151"/>
      <c r="T33" s="314">
        <v>36.35915446608923</v>
      </c>
      <c r="U33" s="314">
        <v>363.59154466089228</v>
      </c>
      <c r="V33" s="315">
        <v>36.35915446608923</v>
      </c>
      <c r="W33" s="315">
        <v>363.59154466089228</v>
      </c>
      <c r="X33" s="315">
        <v>363.59154466089228</v>
      </c>
      <c r="Y33" s="315">
        <v>363.59154466089228</v>
      </c>
      <c r="Z33" s="315">
        <v>1090.774633982677</v>
      </c>
      <c r="AA33" s="315">
        <v>1090.774633982677</v>
      </c>
    </row>
    <row r="34" spans="2:29" x14ac:dyDescent="0.35">
      <c r="B34" s="336" t="s">
        <v>16</v>
      </c>
      <c r="C34" s="337">
        <v>46.682835446678972</v>
      </c>
      <c r="D34" s="337">
        <v>46.682835446678972</v>
      </c>
      <c r="E34" s="337">
        <v>46.682835446678972</v>
      </c>
      <c r="F34" s="337">
        <v>466.82835446678973</v>
      </c>
      <c r="G34" s="337">
        <v>46.682835446678972</v>
      </c>
      <c r="H34" s="337">
        <v>466.82835446678973</v>
      </c>
      <c r="I34" s="337">
        <v>46.682835446678972</v>
      </c>
      <c r="J34" s="337">
        <v>466.82835446678973</v>
      </c>
      <c r="K34" s="337">
        <v>466.82835446678973</v>
      </c>
      <c r="L34" s="337">
        <v>466.82835446678973</v>
      </c>
      <c r="M34" s="337">
        <v>1400.4850634003692</v>
      </c>
      <c r="N34" s="337">
        <v>1400.4850634003692</v>
      </c>
      <c r="O34" s="151"/>
      <c r="P34" s="151"/>
      <c r="Q34" s="151"/>
      <c r="R34" s="151"/>
      <c r="S34" s="151"/>
      <c r="T34" s="314">
        <v>49.797891964748139</v>
      </c>
      <c r="U34" s="314">
        <v>497.9789196474814</v>
      </c>
      <c r="V34" s="315">
        <v>49.797891964748139</v>
      </c>
      <c r="W34" s="315">
        <v>497.9789196474814</v>
      </c>
      <c r="X34" s="315">
        <v>497.9789196474814</v>
      </c>
      <c r="Y34" s="315">
        <v>497.9789196474814</v>
      </c>
      <c r="Z34" s="315">
        <v>1493.9367589424442</v>
      </c>
      <c r="AA34" s="315">
        <v>1493.9367589424442</v>
      </c>
    </row>
    <row r="35" spans="2:29" x14ac:dyDescent="0.35">
      <c r="B35" s="336" t="s">
        <v>17</v>
      </c>
      <c r="C35" s="337">
        <v>56.357304964671961</v>
      </c>
      <c r="D35" s="337">
        <v>56.357304964671961</v>
      </c>
      <c r="E35" s="337">
        <v>56.357304964671961</v>
      </c>
      <c r="F35" s="337">
        <v>563.5730496467196</v>
      </c>
      <c r="G35" s="337">
        <v>56.357304964671961</v>
      </c>
      <c r="H35" s="337">
        <v>563.5730496467196</v>
      </c>
      <c r="I35" s="337">
        <v>56.357304964671961</v>
      </c>
      <c r="J35" s="337">
        <v>563.5730496467196</v>
      </c>
      <c r="K35" s="337">
        <v>563.5730496467196</v>
      </c>
      <c r="L35" s="337">
        <v>563.5730496467196</v>
      </c>
      <c r="M35" s="337">
        <v>1690.7191489401589</v>
      </c>
      <c r="N35" s="337">
        <v>1690.7191489401589</v>
      </c>
      <c r="O35" s="151"/>
      <c r="P35" s="151"/>
      <c r="Q35" s="151"/>
      <c r="R35" s="151"/>
      <c r="S35" s="151"/>
      <c r="T35" s="314">
        <v>56.864760605666199</v>
      </c>
      <c r="U35" s="314">
        <v>568.64760605666197</v>
      </c>
      <c r="V35" s="315">
        <v>56.864760605666199</v>
      </c>
      <c r="W35" s="315">
        <v>568.64760605666197</v>
      </c>
      <c r="X35" s="315">
        <v>568.64760605666197</v>
      </c>
      <c r="Y35" s="315">
        <v>568.64760605666197</v>
      </c>
      <c r="Z35" s="315">
        <v>1705.9428181699859</v>
      </c>
      <c r="AA35" s="315">
        <v>1705.9428181699859</v>
      </c>
    </row>
    <row r="36" spans="2:29" x14ac:dyDescent="0.35">
      <c r="B36" s="336" t="s">
        <v>18</v>
      </c>
      <c r="C36" s="337">
        <v>44.876985190271114</v>
      </c>
      <c r="D36" s="337">
        <v>44.876985190271114</v>
      </c>
      <c r="E36" s="337">
        <v>44.876985190271114</v>
      </c>
      <c r="F36" s="337">
        <v>448.76985190271114</v>
      </c>
      <c r="G36" s="337">
        <v>44.876985190271114</v>
      </c>
      <c r="H36" s="337">
        <v>448.76985190271114</v>
      </c>
      <c r="I36" s="337">
        <v>44.876985190271114</v>
      </c>
      <c r="J36" s="337">
        <v>448.76985190271114</v>
      </c>
      <c r="K36" s="337">
        <v>448.76985190271114</v>
      </c>
      <c r="L36" s="337">
        <v>448.76985190271114</v>
      </c>
      <c r="M36" s="337">
        <v>1346.3095557081333</v>
      </c>
      <c r="N36" s="337">
        <v>1346.3095557081333</v>
      </c>
      <c r="O36" s="151"/>
      <c r="P36" s="151"/>
      <c r="Q36" s="151"/>
      <c r="R36" s="151"/>
      <c r="S36" s="151"/>
      <c r="T36" s="314">
        <v>41.79494995994326</v>
      </c>
      <c r="U36" s="314">
        <v>417.94949959943261</v>
      </c>
      <c r="V36" s="315">
        <v>41.79494995994326</v>
      </c>
      <c r="W36" s="315">
        <v>417.94949959943261</v>
      </c>
      <c r="X36" s="315">
        <v>417.94949959943261</v>
      </c>
      <c r="Y36" s="315">
        <v>417.94949959943261</v>
      </c>
      <c r="Z36" s="315">
        <v>1253.8484987982979</v>
      </c>
      <c r="AA36" s="315">
        <v>1253.8484987982979</v>
      </c>
    </row>
    <row r="37" spans="2:29" s="151" customFormat="1" x14ac:dyDescent="0.35">
      <c r="B37" s="316" t="s">
        <v>200</v>
      </c>
      <c r="C37" s="317"/>
      <c r="D37" s="317"/>
      <c r="E37" s="317"/>
      <c r="F37" s="317"/>
      <c r="G37" s="317"/>
      <c r="H37" s="317"/>
      <c r="I37" s="317"/>
      <c r="J37" s="317"/>
      <c r="K37" s="317"/>
      <c r="L37" s="317"/>
      <c r="M37" s="317"/>
      <c r="N37" s="317"/>
      <c r="T37" s="318"/>
      <c r="U37" s="318"/>
      <c r="V37" s="317"/>
      <c r="W37" s="317"/>
      <c r="X37" s="317"/>
      <c r="Y37" s="317"/>
      <c r="Z37" s="317"/>
      <c r="AA37" s="317"/>
    </row>
    <row r="38" spans="2:29" x14ac:dyDescent="0.35">
      <c r="B38" s="319" t="s">
        <v>201</v>
      </c>
      <c r="C38" s="320"/>
      <c r="D38" s="320"/>
      <c r="E38" s="320"/>
      <c r="F38" s="320"/>
      <c r="G38" s="320"/>
      <c r="H38" s="320"/>
      <c r="I38" s="320"/>
      <c r="J38" s="320"/>
      <c r="K38" s="320"/>
      <c r="L38" s="320"/>
      <c r="M38" s="320"/>
      <c r="N38" s="320"/>
      <c r="P38" s="151"/>
      <c r="Q38" s="151"/>
      <c r="R38" s="151"/>
      <c r="S38" s="151"/>
      <c r="T38" s="151"/>
      <c r="U38" s="151"/>
      <c r="V38" s="151"/>
      <c r="W38" s="151"/>
      <c r="X38" s="151"/>
      <c r="Y38" s="151"/>
      <c r="Z38" s="151"/>
      <c r="AA38" s="151"/>
      <c r="AB38" s="151"/>
      <c r="AC38" s="151"/>
    </row>
    <row r="39" spans="2:29" ht="18" customHeight="1" x14ac:dyDescent="0.35">
      <c r="C39" s="321"/>
      <c r="D39" s="321"/>
      <c r="E39" s="321"/>
      <c r="F39" s="321"/>
      <c r="G39" s="321"/>
      <c r="H39" s="321"/>
      <c r="I39" s="321"/>
      <c r="J39" s="321"/>
      <c r="K39" s="321"/>
      <c r="L39" s="321"/>
      <c r="M39" s="321"/>
      <c r="N39" s="321"/>
      <c r="P39" s="151"/>
      <c r="Q39" s="151"/>
      <c r="R39" s="151"/>
      <c r="S39" s="151"/>
      <c r="T39" s="151"/>
      <c r="U39" s="151"/>
      <c r="V39" s="151"/>
      <c r="W39" s="151"/>
      <c r="X39" s="151"/>
      <c r="Y39" s="151"/>
      <c r="Z39" s="151"/>
      <c r="AA39" s="151"/>
      <c r="AB39" s="151"/>
      <c r="AC39" s="151"/>
    </row>
    <row r="40" spans="2:29" x14ac:dyDescent="0.35">
      <c r="B40" s="321"/>
      <c r="C40" s="321"/>
      <c r="D40" s="321"/>
      <c r="E40" s="321"/>
      <c r="F40" s="321"/>
      <c r="G40" s="321"/>
      <c r="H40" s="321"/>
      <c r="I40" s="321"/>
      <c r="J40" s="321"/>
      <c r="K40" s="321"/>
      <c r="L40" s="321"/>
      <c r="M40" s="321"/>
      <c r="N40" s="321"/>
      <c r="P40" s="151"/>
      <c r="Q40" s="151"/>
      <c r="R40" s="151"/>
      <c r="S40" s="151"/>
      <c r="T40" s="151"/>
      <c r="U40" s="151"/>
      <c r="V40" s="151"/>
      <c r="W40" s="151"/>
      <c r="X40" s="151"/>
      <c r="Y40" s="151"/>
      <c r="Z40" s="151"/>
      <c r="AA40" s="151"/>
      <c r="AB40" s="151"/>
      <c r="AC40" s="151"/>
    </row>
    <row r="41" spans="2:29" hidden="1" x14ac:dyDescent="0.35">
      <c r="P41" s="151"/>
      <c r="Q41" s="151"/>
      <c r="R41" s="151"/>
      <c r="S41" s="151"/>
      <c r="T41" s="151"/>
      <c r="U41" s="151"/>
      <c r="V41" s="151"/>
      <c r="W41" s="151"/>
      <c r="X41" s="151"/>
      <c r="Y41" s="151"/>
      <c r="Z41" s="151"/>
      <c r="AA41" s="151"/>
      <c r="AB41" s="151"/>
      <c r="AC41" s="151"/>
    </row>
    <row r="42" spans="2:29" hidden="1" x14ac:dyDescent="0.35">
      <c r="B42" s="151"/>
    </row>
    <row r="43" spans="2:29" hidden="1" x14ac:dyDescent="0.35">
      <c r="C43" s="212"/>
      <c r="D43" s="212"/>
      <c r="E43" s="212"/>
      <c r="F43" s="212"/>
      <c r="G43" s="212"/>
      <c r="H43" s="212"/>
      <c r="I43" s="212"/>
      <c r="J43" s="212"/>
      <c r="K43" s="212"/>
      <c r="L43" s="212"/>
      <c r="M43" s="212"/>
      <c r="N43" s="212"/>
    </row>
    <row r="44" spans="2:29" hidden="1" x14ac:dyDescent="0.35">
      <c r="C44" s="212"/>
      <c r="D44" s="212"/>
      <c r="E44" s="212"/>
      <c r="F44" s="212"/>
      <c r="G44" s="212"/>
      <c r="H44" s="212"/>
      <c r="I44" s="212"/>
      <c r="J44" s="212"/>
      <c r="K44" s="212"/>
      <c r="L44" s="212"/>
      <c r="M44" s="212"/>
      <c r="N44" s="212"/>
    </row>
    <row r="45" spans="2:29" hidden="1" x14ac:dyDescent="0.35">
      <c r="C45" s="212"/>
      <c r="D45" s="212"/>
      <c r="E45" s="212"/>
      <c r="F45" s="212"/>
      <c r="G45" s="212"/>
      <c r="H45" s="212"/>
      <c r="I45" s="212"/>
      <c r="J45" s="212"/>
      <c r="K45" s="212"/>
      <c r="L45" s="212"/>
      <c r="M45" s="212"/>
      <c r="N45" s="212"/>
    </row>
    <row r="46" spans="2:29" hidden="1" x14ac:dyDescent="0.35">
      <c r="C46" s="212"/>
      <c r="D46" s="212"/>
      <c r="E46" s="212"/>
      <c r="F46" s="212"/>
      <c r="G46" s="212"/>
      <c r="H46" s="212"/>
      <c r="I46" s="212"/>
      <c r="J46" s="212"/>
      <c r="K46" s="212"/>
      <c r="L46" s="212"/>
      <c r="M46" s="212"/>
      <c r="N46" s="212"/>
    </row>
    <row r="47" spans="2:29" hidden="1" x14ac:dyDescent="0.35">
      <c r="C47" s="212"/>
      <c r="D47" s="212"/>
      <c r="E47" s="212"/>
      <c r="F47" s="212"/>
      <c r="G47" s="212"/>
      <c r="H47" s="212"/>
      <c r="I47" s="212"/>
      <c r="J47" s="212"/>
      <c r="K47" s="212"/>
      <c r="L47" s="212"/>
      <c r="M47" s="212"/>
      <c r="N47" s="212"/>
    </row>
    <row r="48" spans="2:29" hidden="1" x14ac:dyDescent="0.35">
      <c r="C48" s="212"/>
      <c r="D48" s="212"/>
      <c r="E48" s="212"/>
      <c r="F48" s="212"/>
      <c r="G48" s="212"/>
      <c r="H48" s="212"/>
      <c r="I48" s="212"/>
      <c r="J48" s="212"/>
      <c r="K48" s="212"/>
      <c r="L48" s="212"/>
      <c r="M48" s="212"/>
      <c r="N48" s="212"/>
    </row>
    <row r="49" spans="3:14" hidden="1" x14ac:dyDescent="0.35">
      <c r="C49" s="212"/>
      <c r="D49" s="212"/>
      <c r="E49" s="212"/>
      <c r="F49" s="212"/>
      <c r="G49" s="212"/>
      <c r="H49" s="212"/>
      <c r="I49" s="212"/>
      <c r="J49" s="212"/>
      <c r="K49" s="212"/>
      <c r="L49" s="212"/>
      <c r="M49" s="212"/>
      <c r="N49" s="212"/>
    </row>
    <row r="50" spans="3:14" hidden="1" x14ac:dyDescent="0.35">
      <c r="C50" s="212"/>
      <c r="D50" s="212"/>
      <c r="E50" s="212"/>
      <c r="F50" s="212"/>
      <c r="G50" s="212"/>
      <c r="H50" s="212"/>
      <c r="I50" s="212"/>
      <c r="J50" s="212"/>
      <c r="K50" s="212"/>
      <c r="L50" s="212"/>
      <c r="M50" s="212"/>
      <c r="N50" s="212"/>
    </row>
    <row r="51" spans="3:14" hidden="1" x14ac:dyDescent="0.35">
      <c r="C51" s="212"/>
      <c r="D51" s="212"/>
      <c r="E51" s="212"/>
      <c r="F51" s="212"/>
      <c r="G51" s="212"/>
      <c r="H51" s="212"/>
      <c r="I51" s="212"/>
      <c r="J51" s="212"/>
      <c r="K51" s="212"/>
      <c r="L51" s="212"/>
      <c r="M51" s="212"/>
      <c r="N51" s="212"/>
    </row>
    <row r="52" spans="3:14" hidden="1" x14ac:dyDescent="0.35">
      <c r="C52" s="212"/>
      <c r="D52" s="212"/>
      <c r="E52" s="212"/>
      <c r="F52" s="212"/>
      <c r="G52" s="212"/>
      <c r="H52" s="212"/>
      <c r="I52" s="212"/>
      <c r="J52" s="212"/>
      <c r="K52" s="212"/>
      <c r="L52" s="212"/>
      <c r="M52" s="212"/>
      <c r="N52" s="212"/>
    </row>
    <row r="53" spans="3:14" hidden="1" x14ac:dyDescent="0.35">
      <c r="C53" s="212"/>
      <c r="D53" s="212"/>
      <c r="E53" s="212"/>
      <c r="F53" s="212"/>
      <c r="G53" s="212"/>
      <c r="H53" s="212"/>
      <c r="I53" s="212"/>
      <c r="J53" s="212"/>
      <c r="K53" s="212"/>
      <c r="L53" s="212"/>
      <c r="M53" s="212"/>
      <c r="N53" s="212"/>
    </row>
    <row r="54" spans="3:14" hidden="1" x14ac:dyDescent="0.35">
      <c r="C54" s="212"/>
      <c r="D54" s="212"/>
      <c r="E54" s="212"/>
      <c r="F54" s="212"/>
      <c r="G54" s="212"/>
      <c r="H54" s="212"/>
      <c r="I54" s="212"/>
      <c r="J54" s="212"/>
      <c r="K54" s="212"/>
      <c r="L54" s="212"/>
      <c r="M54" s="212"/>
      <c r="N54" s="212"/>
    </row>
    <row r="55" spans="3:14" hidden="1" x14ac:dyDescent="0.35">
      <c r="C55" s="212"/>
      <c r="D55" s="212"/>
      <c r="E55" s="212"/>
      <c r="F55" s="212"/>
      <c r="G55" s="212"/>
      <c r="H55" s="212"/>
      <c r="I55" s="212"/>
      <c r="J55" s="212"/>
      <c r="K55" s="212"/>
      <c r="L55" s="212"/>
      <c r="M55" s="212"/>
      <c r="N55" s="212"/>
    </row>
    <row r="56" spans="3:14" hidden="1" x14ac:dyDescent="0.35">
      <c r="C56" s="212"/>
      <c r="D56" s="212"/>
      <c r="E56" s="212"/>
      <c r="F56" s="212"/>
      <c r="G56" s="212"/>
      <c r="H56" s="212"/>
      <c r="I56" s="212"/>
      <c r="J56" s="212"/>
      <c r="K56" s="212"/>
      <c r="L56" s="212"/>
      <c r="M56" s="212"/>
      <c r="N56" s="212"/>
    </row>
    <row r="57" spans="3:14" hidden="1" x14ac:dyDescent="0.35">
      <c r="C57" s="212"/>
      <c r="D57" s="212"/>
      <c r="E57" s="212"/>
      <c r="F57" s="212"/>
      <c r="G57" s="212"/>
      <c r="H57" s="212"/>
      <c r="I57" s="212"/>
      <c r="J57" s="212"/>
      <c r="K57" s="212"/>
      <c r="L57" s="212"/>
      <c r="M57" s="212"/>
      <c r="N57" s="212"/>
    </row>
    <row r="58" spans="3:14" hidden="1" x14ac:dyDescent="0.35">
      <c r="C58" s="212"/>
      <c r="D58" s="212"/>
      <c r="E58" s="212"/>
      <c r="F58" s="212"/>
      <c r="G58" s="212"/>
      <c r="H58" s="212"/>
      <c r="I58" s="212"/>
      <c r="J58" s="212"/>
      <c r="K58" s="212"/>
      <c r="L58" s="212"/>
      <c r="M58" s="212"/>
      <c r="N58" s="212"/>
    </row>
  </sheetData>
  <sheetProtection algorithmName="SHA-512" hashValue="rSE7DO7NtwipvmMZ0EMVdCJ7xFMmTcghaVhrjSPZJUAVbsgmHvD1Dj81wZ99m9KVmjxmlF/4BG9BWgpFKXolQg==" saltValue="pjFNgMK9OYRYOIc/GJRFtw==" spinCount="100000" sheet="1" objects="1" scenarios="1"/>
  <mergeCells count="3">
    <mergeCell ref="B19:B20"/>
    <mergeCell ref="B9:B10"/>
    <mergeCell ref="B18:N18"/>
  </mergeCells>
  <hyperlinks>
    <hyperlink ref="R5" location="Contenido!A1" display="Regresar" xr:uid="{5F3AA8B5-A123-487F-BEC3-8BC5901DB3F4}"/>
  </hyperlink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DBDBD9-C5D7-4895-A23E-28F6A2D712B6}">
  <sheetPr codeName="Hoja7">
    <tabColor theme="5" tint="-0.249977111117893"/>
  </sheetPr>
  <dimension ref="A2:S208"/>
  <sheetViews>
    <sheetView showGridLines="0" workbookViewId="0"/>
  </sheetViews>
  <sheetFormatPr baseColWidth="10" defaultRowHeight="14.4" x14ac:dyDescent="0.3"/>
  <cols>
    <col min="2" max="2" width="26.6640625" style="50" bestFit="1" customWidth="1"/>
    <col min="4" max="4" width="25.88671875" bestFit="1" customWidth="1"/>
    <col min="5" max="5" width="25.88671875" customWidth="1"/>
    <col min="6" max="6" width="14.88671875" customWidth="1"/>
    <col min="7" max="7" width="17.44140625" customWidth="1"/>
    <col min="8" max="8" width="19.88671875" bestFit="1" customWidth="1"/>
    <col min="9" max="9" width="20.44140625" bestFit="1" customWidth="1"/>
    <col min="10" max="13" width="20.44140625" customWidth="1"/>
  </cols>
  <sheetData>
    <row r="2" spans="1:19" ht="16.8" x14ac:dyDescent="0.4">
      <c r="F2" s="45" t="e">
        <f>SUBTOTAL(9,F5:F208)</f>
        <v>#REF!</v>
      </c>
      <c r="G2" s="52" t="e">
        <f>SUBTOTAL(9,G5:G208)</f>
        <v>#REF!</v>
      </c>
      <c r="H2" s="45" t="e">
        <f>SUBTOTAL(9,H5:H208)</f>
        <v>#REF!</v>
      </c>
      <c r="I2" s="41"/>
      <c r="J2" s="41"/>
      <c r="K2" s="41"/>
      <c r="L2" s="41"/>
      <c r="M2" s="41"/>
      <c r="R2" s="7" t="s">
        <v>84</v>
      </c>
      <c r="S2" s="8" t="s">
        <v>28</v>
      </c>
    </row>
    <row r="3" spans="1:19" ht="15" customHeight="1" x14ac:dyDescent="0.4">
      <c r="C3" s="382" t="s">
        <v>25</v>
      </c>
      <c r="D3" s="383" t="s">
        <v>26</v>
      </c>
      <c r="E3" s="383" t="s">
        <v>75</v>
      </c>
      <c r="F3" s="384" t="s">
        <v>71</v>
      </c>
      <c r="G3" s="385" t="s">
        <v>72</v>
      </c>
      <c r="H3" s="386" t="s">
        <v>70</v>
      </c>
      <c r="L3">
        <v>1000000</v>
      </c>
      <c r="R3" s="7" t="s">
        <v>84</v>
      </c>
      <c r="S3" s="8" t="s">
        <v>29</v>
      </c>
    </row>
    <row r="4" spans="1:19" ht="15" customHeight="1" x14ac:dyDescent="0.4">
      <c r="C4" s="382"/>
      <c r="D4" s="383"/>
      <c r="E4" s="383"/>
      <c r="F4" s="384"/>
      <c r="G4" s="385"/>
      <c r="H4" s="386"/>
      <c r="I4" s="44"/>
      <c r="J4" s="379" t="s">
        <v>83</v>
      </c>
      <c r="K4" s="379" t="s">
        <v>87</v>
      </c>
      <c r="L4" s="380" t="s">
        <v>91</v>
      </c>
      <c r="M4" s="44"/>
      <c r="N4" s="44"/>
      <c r="R4" s="7" t="s">
        <v>84</v>
      </c>
      <c r="S4" s="8" t="s">
        <v>35</v>
      </c>
    </row>
    <row r="5" spans="1:19" ht="16.8" x14ac:dyDescent="0.4">
      <c r="A5" t="str">
        <f>INDEX($R$2:$R$13,MATCH($C5,$S$2:$S$13,0))</f>
        <v>Ms</v>
      </c>
      <c r="B5" s="50" t="str">
        <f>C5&amp;D5</f>
        <v>DB1Baja California</v>
      </c>
      <c r="C5" s="35" t="s">
        <v>28</v>
      </c>
      <c r="D5" s="35" t="s">
        <v>3</v>
      </c>
      <c r="E5" s="35" t="s">
        <v>3</v>
      </c>
      <c r="F5" s="40" t="e">
        <f>+INDEX('2. Usuarios'!#REF!,MATCH('6. Comp Comer'!C5&amp;'6. Comp Comer'!E5,'2. Usuarios'!#REF!,0))</f>
        <v>#REF!</v>
      </c>
      <c r="G5" s="43" t="e">
        <f>INDEX('5. Tarifa Comer'!$C$13:$R$24,MATCH('6. Comp Comer'!$C5,'5. Tarifa Comer'!$B$13:$B$24,0),MATCH('6. Comp Comer'!$D5,'5. Tarifa Comer'!$C$12:$R$12,0))</f>
        <v>#REF!</v>
      </c>
      <c r="H5" s="51" t="e">
        <f>(F5*G5)*12</f>
        <v>#REF!</v>
      </c>
      <c r="J5" s="379"/>
      <c r="K5" s="379"/>
      <c r="L5" s="381"/>
      <c r="R5" s="7" t="s">
        <v>85</v>
      </c>
      <c r="S5" s="8" t="s">
        <v>32</v>
      </c>
    </row>
    <row r="6" spans="1:19" ht="24" x14ac:dyDescent="0.4">
      <c r="A6" t="str">
        <f t="shared" ref="A6:A69" si="0">INDEX($R$2:$R$13,MATCH($C6,$S$2:$S$13,0))</f>
        <v>Ms</v>
      </c>
      <c r="B6" s="50" t="str">
        <f t="shared" ref="B6:B69" si="1">C6&amp;D6</f>
        <v>DB2Baja California</v>
      </c>
      <c r="C6" s="35" t="s">
        <v>29</v>
      </c>
      <c r="D6" s="35" t="s">
        <v>3</v>
      </c>
      <c r="E6" s="35" t="s">
        <v>3</v>
      </c>
      <c r="F6" s="40" t="e">
        <f>+INDEX('2. Usuarios'!#REF!,MATCH('6. Comp Comer'!C6&amp;'6. Comp Comer'!E6,'2. Usuarios'!#REF!,0))</f>
        <v>#REF!</v>
      </c>
      <c r="G6" s="43" t="e">
        <f>INDEX('5. Tarifa Comer'!$C$13:$R$24,MATCH('6. Comp Comer'!$C6,'5. Tarifa Comer'!$B$13:$B$24,0),MATCH('6. Comp Comer'!$D6,'5. Tarifa Comer'!$C$12:$R$12,0))</f>
        <v>#REF!</v>
      </c>
      <c r="H6" s="51" t="e">
        <f t="shared" ref="H6:H81" si="2">(F6*G6)*12</f>
        <v>#REF!</v>
      </c>
      <c r="J6" s="80" t="s">
        <v>84</v>
      </c>
      <c r="K6" s="81" t="s">
        <v>88</v>
      </c>
      <c r="L6" s="76">
        <f>28130637153.7361/L3</f>
        <v>28130.637153736101</v>
      </c>
      <c r="R6" s="7" t="s">
        <v>84</v>
      </c>
      <c r="S6" s="8" t="s">
        <v>38</v>
      </c>
    </row>
    <row r="7" spans="1:19" ht="24" x14ac:dyDescent="0.4">
      <c r="A7" t="str">
        <f t="shared" si="0"/>
        <v>Mi</v>
      </c>
      <c r="B7" s="50" t="str">
        <f t="shared" si="1"/>
        <v>DISTBaja California</v>
      </c>
      <c r="C7" s="35" t="s">
        <v>30</v>
      </c>
      <c r="D7" s="35" t="s">
        <v>3</v>
      </c>
      <c r="E7" s="35" t="s">
        <v>3</v>
      </c>
      <c r="F7" s="40" t="e">
        <f>+INDEX('2. Usuarios'!#REF!,MATCH('6. Comp Comer'!C7&amp;'6. Comp Comer'!E7,'2. Usuarios'!#REF!,0))</f>
        <v>#REF!</v>
      </c>
      <c r="G7" s="43" t="e">
        <f>INDEX('5. Tarifa Comer'!$C$13:$R$24,MATCH('6. Comp Comer'!$C7,'5. Tarifa Comer'!$B$13:$B$24,0),MATCH('6. Comp Comer'!$D7,'5. Tarifa Comer'!$C$12:$R$12,0))</f>
        <v>#REF!</v>
      </c>
      <c r="H7" s="51" t="e">
        <f t="shared" si="2"/>
        <v>#REF!</v>
      </c>
      <c r="J7" s="80" t="s">
        <v>85</v>
      </c>
      <c r="K7" s="81" t="s">
        <v>90</v>
      </c>
      <c r="L7" s="76">
        <f>3384149531.40319/L3</f>
        <v>3384.1495314031899</v>
      </c>
      <c r="R7" s="7" t="s">
        <v>84</v>
      </c>
      <c r="S7" s="8" t="s">
        <v>36</v>
      </c>
    </row>
    <row r="8" spans="1:19" ht="16.8" x14ac:dyDescent="0.4">
      <c r="A8" t="str">
        <f t="shared" si="0"/>
        <v>Mi</v>
      </c>
      <c r="B8" s="50" t="str">
        <f t="shared" si="1"/>
        <v>DITBaja California</v>
      </c>
      <c r="C8" s="35" t="s">
        <v>31</v>
      </c>
      <c r="D8" s="35" t="s">
        <v>3</v>
      </c>
      <c r="E8" s="35" t="s">
        <v>3</v>
      </c>
      <c r="F8" s="40" t="e">
        <f>+INDEX('2. Usuarios'!#REF!,MATCH('6. Comp Comer'!C8&amp;'6. Comp Comer'!E8,'2. Usuarios'!#REF!,0))</f>
        <v>#REF!</v>
      </c>
      <c r="G8" s="43" t="e">
        <f>INDEX('5. Tarifa Comer'!$C$13:$R$24,MATCH('6. Comp Comer'!$C8,'5. Tarifa Comer'!$B$13:$B$24,0),MATCH('6. Comp Comer'!$D8,'5. Tarifa Comer'!$C$12:$R$12,0))</f>
        <v>#REF!</v>
      </c>
      <c r="H8" s="51" t="e">
        <f t="shared" si="2"/>
        <v>#REF!</v>
      </c>
      <c r="J8" s="80" t="s">
        <v>86</v>
      </c>
      <c r="K8" s="81" t="s">
        <v>89</v>
      </c>
      <c r="L8" s="76">
        <f>18277821.1121375/L3</f>
        <v>18.277821112137499</v>
      </c>
      <c r="R8" s="7" t="s">
        <v>85</v>
      </c>
      <c r="S8" s="8" t="s">
        <v>37</v>
      </c>
    </row>
    <row r="9" spans="1:19" ht="16.8" x14ac:dyDescent="0.4">
      <c r="A9" t="str">
        <f t="shared" si="0"/>
        <v>Mh</v>
      </c>
      <c r="B9" s="50" t="str">
        <f t="shared" si="1"/>
        <v>GDBTBaja California</v>
      </c>
      <c r="C9" s="35" t="s">
        <v>32</v>
      </c>
      <c r="D9" s="35" t="s">
        <v>3</v>
      </c>
      <c r="E9" s="35" t="s">
        <v>3</v>
      </c>
      <c r="F9" s="40" t="e">
        <f>+INDEX('2. Usuarios'!#REF!,MATCH('6. Comp Comer'!C9&amp;'6. Comp Comer'!E9,'2. Usuarios'!#REF!,0))</f>
        <v>#REF!</v>
      </c>
      <c r="G9" s="43" t="e">
        <f>INDEX('5. Tarifa Comer'!$C$13:$R$24,MATCH('6. Comp Comer'!$C9,'5. Tarifa Comer'!$B$13:$B$24,0),MATCH('6. Comp Comer'!$D9,'5. Tarifa Comer'!$C$12:$R$12,0))</f>
        <v>#REF!</v>
      </c>
      <c r="H9" s="51" t="e">
        <f t="shared" si="2"/>
        <v>#REF!</v>
      </c>
      <c r="J9" s="77" t="s">
        <v>60</v>
      </c>
      <c r="K9" s="78"/>
      <c r="L9" s="79">
        <f>SUM(L6:L8)</f>
        <v>31533.064506251427</v>
      </c>
      <c r="R9" s="7" t="s">
        <v>85</v>
      </c>
      <c r="S9" s="8" t="s">
        <v>34</v>
      </c>
    </row>
    <row r="10" spans="1:19" ht="16.8" x14ac:dyDescent="0.4">
      <c r="A10" t="str">
        <f t="shared" si="0"/>
        <v>Mh</v>
      </c>
      <c r="B10" s="50" t="str">
        <f t="shared" si="1"/>
        <v>GDMTHBaja California</v>
      </c>
      <c r="C10" s="35" t="s">
        <v>33</v>
      </c>
      <c r="D10" s="35" t="s">
        <v>3</v>
      </c>
      <c r="E10" s="35" t="s">
        <v>3</v>
      </c>
      <c r="F10" s="40" t="e">
        <f>+INDEX('2. Usuarios'!#REF!,MATCH('6. Comp Comer'!C10&amp;'6. Comp Comer'!E10,'2. Usuarios'!#REF!,0))</f>
        <v>#REF!</v>
      </c>
      <c r="G10" s="43" t="e">
        <f>INDEX('5. Tarifa Comer'!$C$13:$R$24,MATCH('6. Comp Comer'!$C10,'5. Tarifa Comer'!$B$13:$B$24,0),MATCH('6. Comp Comer'!$D10,'5. Tarifa Comer'!$C$12:$R$12,0))</f>
        <v>#REF!</v>
      </c>
      <c r="H10" s="51" t="e">
        <f t="shared" si="2"/>
        <v>#REF!</v>
      </c>
      <c r="R10" s="7" t="s">
        <v>85</v>
      </c>
      <c r="S10" s="8" t="s">
        <v>33</v>
      </c>
    </row>
    <row r="11" spans="1:19" ht="16.8" x14ac:dyDescent="0.4">
      <c r="A11" t="str">
        <f t="shared" si="0"/>
        <v>Mh</v>
      </c>
      <c r="B11" s="50" t="str">
        <f t="shared" si="1"/>
        <v>GDMTOBaja California</v>
      </c>
      <c r="C11" s="35" t="s">
        <v>34</v>
      </c>
      <c r="D11" s="35" t="s">
        <v>3</v>
      </c>
      <c r="E11" s="35" t="s">
        <v>3</v>
      </c>
      <c r="F11" s="40" t="e">
        <f>+INDEX('2. Usuarios'!#REF!,MATCH('6. Comp Comer'!C11&amp;'6. Comp Comer'!E11,'2. Usuarios'!#REF!,0))</f>
        <v>#REF!</v>
      </c>
      <c r="G11" s="43" t="e">
        <f>INDEX('5. Tarifa Comer'!$C$13:$R$24,MATCH('6. Comp Comer'!$C11,'5. Tarifa Comer'!$B$13:$B$24,0),MATCH('6. Comp Comer'!$D11,'5. Tarifa Comer'!$C$12:$R$12,0))</f>
        <v>#REF!</v>
      </c>
      <c r="H11" s="51" t="e">
        <f t="shared" si="2"/>
        <v>#REF!</v>
      </c>
      <c r="R11" s="7" t="s">
        <v>85</v>
      </c>
      <c r="S11" s="8" t="s">
        <v>39</v>
      </c>
    </row>
    <row r="12" spans="1:19" ht="16.8" x14ac:dyDescent="0.4">
      <c r="A12" t="str">
        <f t="shared" si="0"/>
        <v>Ms</v>
      </c>
      <c r="B12" s="50" t="str">
        <f t="shared" si="1"/>
        <v>PDBTBaja California</v>
      </c>
      <c r="C12" s="35" t="s">
        <v>35</v>
      </c>
      <c r="D12" s="35" t="s">
        <v>3</v>
      </c>
      <c r="E12" s="35" t="s">
        <v>3</v>
      </c>
      <c r="F12" s="40" t="e">
        <f>+INDEX('2. Usuarios'!#REF!,MATCH('6. Comp Comer'!C12&amp;'6. Comp Comer'!E12,'2. Usuarios'!#REF!,0))</f>
        <v>#REF!</v>
      </c>
      <c r="G12" s="43" t="e">
        <f>INDEX('5. Tarifa Comer'!$C$13:$R$24,MATCH('6. Comp Comer'!$C12,'5. Tarifa Comer'!$B$13:$B$24,0),MATCH('6. Comp Comer'!$D12,'5. Tarifa Comer'!$C$12:$R$12,0))</f>
        <v>#REF!</v>
      </c>
      <c r="H12" s="51" t="e">
        <f t="shared" si="2"/>
        <v>#REF!</v>
      </c>
      <c r="J12" s="379" t="s">
        <v>83</v>
      </c>
      <c r="K12" s="379" t="s">
        <v>87</v>
      </c>
      <c r="L12" s="380" t="s">
        <v>91</v>
      </c>
      <c r="R12" s="7" t="s">
        <v>86</v>
      </c>
      <c r="S12" s="8" t="s">
        <v>30</v>
      </c>
    </row>
    <row r="13" spans="1:19" ht="16.8" x14ac:dyDescent="0.4">
      <c r="A13" t="str">
        <f t="shared" si="0"/>
        <v>Ms</v>
      </c>
      <c r="B13" s="50" t="str">
        <f t="shared" si="1"/>
        <v>APBTBaja California</v>
      </c>
      <c r="C13" s="35" t="s">
        <v>36</v>
      </c>
      <c r="D13" s="35" t="s">
        <v>3</v>
      </c>
      <c r="E13" s="35" t="s">
        <v>3</v>
      </c>
      <c r="F13" s="40" t="e">
        <f>+INDEX('2. Usuarios'!#REF!,MATCH('6. Comp Comer'!C13&amp;'6. Comp Comer'!E13,'2. Usuarios'!#REF!,0))</f>
        <v>#REF!</v>
      </c>
      <c r="G13" s="43" t="e">
        <f>INDEX('5. Tarifa Comer'!$C$13:$R$24,MATCH('6. Comp Comer'!$C13,'5. Tarifa Comer'!$B$13:$B$24,0),MATCH('6. Comp Comer'!$D13,'5. Tarifa Comer'!$C$12:$R$12,0))</f>
        <v>#REF!</v>
      </c>
      <c r="H13" s="51" t="e">
        <f>(F13*G13)*12</f>
        <v>#REF!</v>
      </c>
      <c r="J13" s="379"/>
      <c r="K13" s="379"/>
      <c r="L13" s="381"/>
      <c r="R13" s="7" t="s">
        <v>86</v>
      </c>
      <c r="S13" s="8" t="s">
        <v>31</v>
      </c>
    </row>
    <row r="14" spans="1:19" ht="24" x14ac:dyDescent="0.4">
      <c r="A14" t="str">
        <f t="shared" si="0"/>
        <v>Mh</v>
      </c>
      <c r="B14" s="50" t="str">
        <f t="shared" si="1"/>
        <v>APMTBaja California</v>
      </c>
      <c r="C14" s="35" t="s">
        <v>37</v>
      </c>
      <c r="D14" s="35" t="s">
        <v>3</v>
      </c>
      <c r="E14" s="35" t="s">
        <v>3</v>
      </c>
      <c r="F14" s="40" t="e">
        <f>+INDEX('2. Usuarios'!#REF!,MATCH('6. Comp Comer'!C14&amp;'6. Comp Comer'!E14,'2. Usuarios'!#REF!,0))</f>
        <v>#REF!</v>
      </c>
      <c r="G14" s="43" t="e">
        <f>INDEX('5. Tarifa Comer'!$C$13:$R$24,MATCH('6. Comp Comer'!$C14,'5. Tarifa Comer'!$B$13:$B$24,0),MATCH('6. Comp Comer'!$D14,'5. Tarifa Comer'!$C$12:$R$12,0))</f>
        <v>#REF!</v>
      </c>
      <c r="H14" s="51" t="e">
        <f t="shared" si="2"/>
        <v>#REF!</v>
      </c>
      <c r="J14" s="80" t="s">
        <v>84</v>
      </c>
      <c r="K14" s="81" t="s">
        <v>88</v>
      </c>
      <c r="L14" s="76" t="e">
        <f>SUMIFS($H$5:$H$208,$A$5:$A$208,$J14)/$L$3</f>
        <v>#REF!</v>
      </c>
    </row>
    <row r="15" spans="1:19" ht="24" x14ac:dyDescent="0.4">
      <c r="A15" t="str">
        <f t="shared" si="0"/>
        <v>Ms</v>
      </c>
      <c r="B15" s="50" t="str">
        <f t="shared" si="1"/>
        <v>RABTBaja California</v>
      </c>
      <c r="C15" s="35" t="s">
        <v>38</v>
      </c>
      <c r="D15" s="35" t="s">
        <v>3</v>
      </c>
      <c r="E15" s="35" t="s">
        <v>3</v>
      </c>
      <c r="F15" s="40" t="e">
        <f>+INDEX('2. Usuarios'!#REF!,MATCH('6. Comp Comer'!C15&amp;'6. Comp Comer'!E15,'2. Usuarios'!#REF!,0))</f>
        <v>#REF!</v>
      </c>
      <c r="G15" s="43" t="e">
        <f>INDEX('5. Tarifa Comer'!$C$13:$R$24,MATCH('6. Comp Comer'!$C15,'5. Tarifa Comer'!$B$13:$B$24,0),MATCH('6. Comp Comer'!$D15,'5. Tarifa Comer'!$C$12:$R$12,0))</f>
        <v>#REF!</v>
      </c>
      <c r="H15" s="51" t="e">
        <f t="shared" si="2"/>
        <v>#REF!</v>
      </c>
      <c r="J15" s="80" t="s">
        <v>85</v>
      </c>
      <c r="K15" s="81" t="s">
        <v>90</v>
      </c>
      <c r="L15" s="76" t="e">
        <f t="shared" ref="L15:L16" si="3">SUMIFS($H$5:$H$208,$A$5:$A$208,$J15)/$L$3</f>
        <v>#REF!</v>
      </c>
    </row>
    <row r="16" spans="1:19" ht="16.8" x14ac:dyDescent="0.4">
      <c r="A16" t="str">
        <f t="shared" si="0"/>
        <v>Mh</v>
      </c>
      <c r="B16" s="50" t="str">
        <f t="shared" si="1"/>
        <v>RAMTBaja California</v>
      </c>
      <c r="C16" s="35" t="s">
        <v>39</v>
      </c>
      <c r="D16" s="35" t="s">
        <v>3</v>
      </c>
      <c r="E16" s="35" t="s">
        <v>3</v>
      </c>
      <c r="F16" s="40" t="e">
        <f>+INDEX('2. Usuarios'!#REF!,MATCH('6. Comp Comer'!C16&amp;'6. Comp Comer'!E16,'2. Usuarios'!#REF!,0))</f>
        <v>#REF!</v>
      </c>
      <c r="G16" s="43" t="e">
        <f>INDEX('5. Tarifa Comer'!$C$13:$R$24,MATCH('6. Comp Comer'!$C16,'5. Tarifa Comer'!$B$13:$B$24,0),MATCH('6. Comp Comer'!$D16,'5. Tarifa Comer'!$C$12:$R$12,0))</f>
        <v>#REF!</v>
      </c>
      <c r="H16" s="51" t="e">
        <f t="shared" si="2"/>
        <v>#REF!</v>
      </c>
      <c r="J16" s="80" t="s">
        <v>86</v>
      </c>
      <c r="K16" s="81" t="s">
        <v>89</v>
      </c>
      <c r="L16" s="76" t="e">
        <f t="shared" si="3"/>
        <v>#REF!</v>
      </c>
    </row>
    <row r="17" spans="1:12" ht="16.8" x14ac:dyDescent="0.4">
      <c r="A17" t="str">
        <f t="shared" si="0"/>
        <v>Ms</v>
      </c>
      <c r="B17" s="50" t="str">
        <f>C17&amp;D17</f>
        <v>DB1Baja California</v>
      </c>
      <c r="C17" s="35" t="s">
        <v>28</v>
      </c>
      <c r="D17" s="35" t="s">
        <v>3</v>
      </c>
      <c r="E17" s="35" t="s">
        <v>40</v>
      </c>
      <c r="F17" s="40" t="e">
        <f>+INDEX('2. Usuarios'!#REF!,MATCH('6. Comp Comer'!C17&amp;'6. Comp Comer'!E17,'2. Usuarios'!#REF!,0))</f>
        <v>#REF!</v>
      </c>
      <c r="G17" s="43" t="e">
        <f>INDEX('5. Tarifa Comer'!$C$13:$R$24,MATCH('6. Comp Comer'!$C17,'5. Tarifa Comer'!$B$13:$B$24,0),MATCH('6. Comp Comer'!$D17,'5. Tarifa Comer'!$C$12:$R$12,0))</f>
        <v>#REF!</v>
      </c>
      <c r="H17" s="51" t="e">
        <f>(F17*G17)*12</f>
        <v>#REF!</v>
      </c>
      <c r="J17" s="77" t="s">
        <v>60</v>
      </c>
      <c r="K17" s="78"/>
      <c r="L17" s="79" t="e">
        <f>SUM(L14:L16)</f>
        <v>#REF!</v>
      </c>
    </row>
    <row r="18" spans="1:12" ht="16.8" x14ac:dyDescent="0.4">
      <c r="A18" t="str">
        <f t="shared" si="0"/>
        <v>Ms</v>
      </c>
      <c r="B18" s="50" t="str">
        <f t="shared" ref="B18:B28" si="4">C18&amp;D18</f>
        <v>DB2Baja California</v>
      </c>
      <c r="C18" s="35" t="s">
        <v>29</v>
      </c>
      <c r="D18" s="35" t="s">
        <v>3</v>
      </c>
      <c r="E18" s="35" t="s">
        <v>40</v>
      </c>
      <c r="F18" s="40" t="e">
        <f>+INDEX('2. Usuarios'!#REF!,MATCH('6. Comp Comer'!C18&amp;'6. Comp Comer'!E18,'2. Usuarios'!#REF!,0))</f>
        <v>#REF!</v>
      </c>
      <c r="G18" s="43" t="e">
        <f>INDEX('5. Tarifa Comer'!$C$13:$R$24,MATCH('6. Comp Comer'!$C18,'5. Tarifa Comer'!$B$13:$B$24,0),MATCH('6. Comp Comer'!$D18,'5. Tarifa Comer'!$C$12:$R$12,0))</f>
        <v>#REF!</v>
      </c>
      <c r="H18" s="51" t="e">
        <f t="shared" ref="H18:H28" si="5">(F18*G18)*12</f>
        <v>#REF!</v>
      </c>
    </row>
    <row r="19" spans="1:12" ht="16.8" x14ac:dyDescent="0.4">
      <c r="A19" t="str">
        <f t="shared" si="0"/>
        <v>Mi</v>
      </c>
      <c r="B19" s="50" t="str">
        <f t="shared" si="4"/>
        <v>DISTBaja California</v>
      </c>
      <c r="C19" s="35" t="s">
        <v>30</v>
      </c>
      <c r="D19" s="35" t="s">
        <v>3</v>
      </c>
      <c r="E19" s="35" t="s">
        <v>40</v>
      </c>
      <c r="F19" s="40" t="e">
        <f>+INDEX('2. Usuarios'!#REF!,MATCH('6. Comp Comer'!C19&amp;'6. Comp Comer'!E19,'2. Usuarios'!#REF!,0))</f>
        <v>#REF!</v>
      </c>
      <c r="G19" s="43" t="e">
        <f>INDEX('5. Tarifa Comer'!$C$13:$R$24,MATCH('6. Comp Comer'!$C19,'5. Tarifa Comer'!$B$13:$B$24,0),MATCH('6. Comp Comer'!$D19,'5. Tarifa Comer'!$C$12:$R$12,0))</f>
        <v>#REF!</v>
      </c>
      <c r="H19" s="51" t="e">
        <f t="shared" si="5"/>
        <v>#REF!</v>
      </c>
    </row>
    <row r="20" spans="1:12" ht="16.8" x14ac:dyDescent="0.4">
      <c r="A20" t="str">
        <f t="shared" si="0"/>
        <v>Mi</v>
      </c>
      <c r="B20" s="50" t="str">
        <f t="shared" si="4"/>
        <v>DITBaja California</v>
      </c>
      <c r="C20" s="35" t="s">
        <v>31</v>
      </c>
      <c r="D20" s="35" t="s">
        <v>3</v>
      </c>
      <c r="E20" s="35" t="s">
        <v>40</v>
      </c>
      <c r="F20" s="40" t="e">
        <f>+INDEX('2. Usuarios'!#REF!,MATCH('6. Comp Comer'!C20&amp;'6. Comp Comer'!E20,'2. Usuarios'!#REF!,0))</f>
        <v>#REF!</v>
      </c>
      <c r="G20" s="43" t="e">
        <f>INDEX('5. Tarifa Comer'!$C$13:$R$24,MATCH('6. Comp Comer'!$C20,'5. Tarifa Comer'!$B$13:$B$24,0),MATCH('6. Comp Comer'!$D20,'5. Tarifa Comer'!$C$12:$R$12,0))</f>
        <v>#REF!</v>
      </c>
      <c r="H20" s="51" t="e">
        <f t="shared" si="5"/>
        <v>#REF!</v>
      </c>
    </row>
    <row r="21" spans="1:12" ht="16.8" x14ac:dyDescent="0.4">
      <c r="A21" t="str">
        <f t="shared" si="0"/>
        <v>Mh</v>
      </c>
      <c r="B21" s="50" t="str">
        <f t="shared" si="4"/>
        <v>GDBTBaja California</v>
      </c>
      <c r="C21" s="35" t="s">
        <v>32</v>
      </c>
      <c r="D21" s="35" t="s">
        <v>3</v>
      </c>
      <c r="E21" s="35" t="s">
        <v>40</v>
      </c>
      <c r="F21" s="40" t="e">
        <f>+INDEX('2. Usuarios'!#REF!,MATCH('6. Comp Comer'!C21&amp;'6. Comp Comer'!E21,'2. Usuarios'!#REF!,0))</f>
        <v>#REF!</v>
      </c>
      <c r="G21" s="43" t="e">
        <f>INDEX('5. Tarifa Comer'!$C$13:$R$24,MATCH('6. Comp Comer'!$C21,'5. Tarifa Comer'!$B$13:$B$24,0),MATCH('6. Comp Comer'!$D21,'5. Tarifa Comer'!$C$12:$R$12,0))</f>
        <v>#REF!</v>
      </c>
      <c r="H21" s="51" t="e">
        <f t="shared" si="5"/>
        <v>#REF!</v>
      </c>
    </row>
    <row r="22" spans="1:12" ht="16.8" x14ac:dyDescent="0.4">
      <c r="A22" t="str">
        <f t="shared" si="0"/>
        <v>Mh</v>
      </c>
      <c r="B22" s="50" t="str">
        <f t="shared" si="4"/>
        <v>GDMTHBaja California</v>
      </c>
      <c r="C22" s="35" t="s">
        <v>33</v>
      </c>
      <c r="D22" s="35" t="s">
        <v>3</v>
      </c>
      <c r="E22" s="35" t="s">
        <v>40</v>
      </c>
      <c r="F22" s="40" t="e">
        <f>+INDEX('2. Usuarios'!#REF!,MATCH('6. Comp Comer'!C22&amp;'6. Comp Comer'!E22,'2. Usuarios'!#REF!,0))</f>
        <v>#REF!</v>
      </c>
      <c r="G22" s="43" t="e">
        <f>INDEX('5. Tarifa Comer'!$C$13:$R$24,MATCH('6. Comp Comer'!$C22,'5. Tarifa Comer'!$B$13:$B$24,0),MATCH('6. Comp Comer'!$D22,'5. Tarifa Comer'!$C$12:$R$12,0))</f>
        <v>#REF!</v>
      </c>
      <c r="H22" s="51" t="e">
        <f t="shared" si="5"/>
        <v>#REF!</v>
      </c>
    </row>
    <row r="23" spans="1:12" ht="16.8" x14ac:dyDescent="0.4">
      <c r="A23" t="str">
        <f t="shared" si="0"/>
        <v>Mh</v>
      </c>
      <c r="B23" s="50" t="str">
        <f t="shared" si="4"/>
        <v>GDMTOBaja California</v>
      </c>
      <c r="C23" s="35" t="s">
        <v>34</v>
      </c>
      <c r="D23" s="35" t="s">
        <v>3</v>
      </c>
      <c r="E23" s="35" t="s">
        <v>40</v>
      </c>
      <c r="F23" s="40" t="e">
        <f>+INDEX('2. Usuarios'!#REF!,MATCH('6. Comp Comer'!C23&amp;'6. Comp Comer'!E23,'2. Usuarios'!#REF!,0))</f>
        <v>#REF!</v>
      </c>
      <c r="G23" s="43" t="e">
        <f>INDEX('5. Tarifa Comer'!$C$13:$R$24,MATCH('6. Comp Comer'!$C23,'5. Tarifa Comer'!$B$13:$B$24,0),MATCH('6. Comp Comer'!$D23,'5. Tarifa Comer'!$C$12:$R$12,0))</f>
        <v>#REF!</v>
      </c>
      <c r="H23" s="51" t="e">
        <f t="shared" si="5"/>
        <v>#REF!</v>
      </c>
    </row>
    <row r="24" spans="1:12" ht="16.8" x14ac:dyDescent="0.4">
      <c r="A24" t="str">
        <f t="shared" si="0"/>
        <v>Ms</v>
      </c>
      <c r="B24" s="50" t="str">
        <f t="shared" si="4"/>
        <v>PDBTBaja California</v>
      </c>
      <c r="C24" s="35" t="s">
        <v>35</v>
      </c>
      <c r="D24" s="35" t="s">
        <v>3</v>
      </c>
      <c r="E24" s="35" t="s">
        <v>40</v>
      </c>
      <c r="F24" s="40" t="e">
        <f>+INDEX('2. Usuarios'!#REF!,MATCH('6. Comp Comer'!C24&amp;'6. Comp Comer'!E24,'2. Usuarios'!#REF!,0))</f>
        <v>#REF!</v>
      </c>
      <c r="G24" s="43" t="e">
        <f>INDEX('5. Tarifa Comer'!$C$13:$R$24,MATCH('6. Comp Comer'!$C24,'5. Tarifa Comer'!$B$13:$B$24,0),MATCH('6. Comp Comer'!$D24,'5. Tarifa Comer'!$C$12:$R$12,0))</f>
        <v>#REF!</v>
      </c>
      <c r="H24" s="51" t="e">
        <f t="shared" si="5"/>
        <v>#REF!</v>
      </c>
    </row>
    <row r="25" spans="1:12" ht="16.8" x14ac:dyDescent="0.4">
      <c r="A25" t="str">
        <f t="shared" si="0"/>
        <v>Ms</v>
      </c>
      <c r="B25" s="50" t="str">
        <f t="shared" si="4"/>
        <v>APBTBaja California</v>
      </c>
      <c r="C25" s="35" t="s">
        <v>36</v>
      </c>
      <c r="D25" s="35" t="s">
        <v>3</v>
      </c>
      <c r="E25" s="35" t="s">
        <v>40</v>
      </c>
      <c r="F25" s="40" t="e">
        <f>+INDEX('2. Usuarios'!#REF!,MATCH('6. Comp Comer'!C25&amp;'6. Comp Comer'!E25,'2. Usuarios'!#REF!,0))</f>
        <v>#REF!</v>
      </c>
      <c r="G25" s="43" t="e">
        <f>INDEX('5. Tarifa Comer'!$C$13:$R$24,MATCH('6. Comp Comer'!$C25,'5. Tarifa Comer'!$B$13:$B$24,0),MATCH('6. Comp Comer'!$D25,'5. Tarifa Comer'!$C$12:$R$12,0))</f>
        <v>#REF!</v>
      </c>
      <c r="H25" s="51" t="e">
        <f t="shared" si="5"/>
        <v>#REF!</v>
      </c>
    </row>
    <row r="26" spans="1:12" ht="16.8" x14ac:dyDescent="0.4">
      <c r="A26" t="str">
        <f t="shared" si="0"/>
        <v>Mh</v>
      </c>
      <c r="B26" s="50" t="str">
        <f t="shared" si="4"/>
        <v>APMTBaja California</v>
      </c>
      <c r="C26" s="35" t="s">
        <v>37</v>
      </c>
      <c r="D26" s="35" t="s">
        <v>3</v>
      </c>
      <c r="E26" s="35" t="s">
        <v>40</v>
      </c>
      <c r="F26" s="40" t="e">
        <f>+INDEX('2. Usuarios'!#REF!,MATCH('6. Comp Comer'!C26&amp;'6. Comp Comer'!E26,'2. Usuarios'!#REF!,0))</f>
        <v>#REF!</v>
      </c>
      <c r="G26" s="43" t="e">
        <f>INDEX('5. Tarifa Comer'!$C$13:$R$24,MATCH('6. Comp Comer'!$C26,'5. Tarifa Comer'!$B$13:$B$24,0),MATCH('6. Comp Comer'!$D26,'5. Tarifa Comer'!$C$12:$R$12,0))</f>
        <v>#REF!</v>
      </c>
      <c r="H26" s="51" t="e">
        <f t="shared" si="5"/>
        <v>#REF!</v>
      </c>
    </row>
    <row r="27" spans="1:12" ht="16.8" x14ac:dyDescent="0.4">
      <c r="A27" t="str">
        <f t="shared" si="0"/>
        <v>Ms</v>
      </c>
      <c r="B27" s="50" t="str">
        <f t="shared" si="4"/>
        <v>RABTBaja California</v>
      </c>
      <c r="C27" s="35" t="s">
        <v>38</v>
      </c>
      <c r="D27" s="35" t="s">
        <v>3</v>
      </c>
      <c r="E27" s="35" t="s">
        <v>40</v>
      </c>
      <c r="F27" s="40" t="e">
        <f>+INDEX('2. Usuarios'!#REF!,MATCH('6. Comp Comer'!C27&amp;'6. Comp Comer'!E27,'2. Usuarios'!#REF!,0))</f>
        <v>#REF!</v>
      </c>
      <c r="G27" s="43" t="e">
        <f>INDEX('5. Tarifa Comer'!$C$13:$R$24,MATCH('6. Comp Comer'!$C27,'5. Tarifa Comer'!$B$13:$B$24,0),MATCH('6. Comp Comer'!$D27,'5. Tarifa Comer'!$C$12:$R$12,0))</f>
        <v>#REF!</v>
      </c>
      <c r="H27" s="51" t="e">
        <f t="shared" si="5"/>
        <v>#REF!</v>
      </c>
    </row>
    <row r="28" spans="1:12" ht="16.8" x14ac:dyDescent="0.4">
      <c r="A28" t="str">
        <f t="shared" si="0"/>
        <v>Mh</v>
      </c>
      <c r="B28" s="50" t="str">
        <f t="shared" si="4"/>
        <v>RAMTBaja California</v>
      </c>
      <c r="C28" s="35" t="s">
        <v>39</v>
      </c>
      <c r="D28" s="35" t="s">
        <v>3</v>
      </c>
      <c r="E28" s="35" t="s">
        <v>40</v>
      </c>
      <c r="F28" s="40" t="e">
        <f>+INDEX('2. Usuarios'!#REF!,MATCH('6. Comp Comer'!C28&amp;'6. Comp Comer'!E28,'2. Usuarios'!#REF!,0))</f>
        <v>#REF!</v>
      </c>
      <c r="G28" s="43" t="e">
        <f>INDEX('5. Tarifa Comer'!$C$13:$R$24,MATCH('6. Comp Comer'!$C28,'5. Tarifa Comer'!$B$13:$B$24,0),MATCH('6. Comp Comer'!$D28,'5. Tarifa Comer'!$C$12:$R$12,0))</f>
        <v>#REF!</v>
      </c>
      <c r="H28" s="51" t="e">
        <f t="shared" si="5"/>
        <v>#REF!</v>
      </c>
    </row>
    <row r="29" spans="1:12" ht="16.8" x14ac:dyDescent="0.4">
      <c r="A29" t="str">
        <f t="shared" si="0"/>
        <v>Ms</v>
      </c>
      <c r="B29" s="50" t="str">
        <f t="shared" si="1"/>
        <v>DB1Bajío</v>
      </c>
      <c r="C29" s="36" t="s">
        <v>28</v>
      </c>
      <c r="D29" s="36" t="s">
        <v>4</v>
      </c>
      <c r="E29" s="36" t="s">
        <v>4</v>
      </c>
      <c r="F29" s="40" t="e">
        <f>+INDEX('2. Usuarios'!#REF!,MATCH('6. Comp Comer'!C29&amp;'6. Comp Comer'!E29,'2. Usuarios'!#REF!,0))</f>
        <v>#REF!</v>
      </c>
      <c r="G29" s="43" t="e">
        <f>INDEX('5. Tarifa Comer'!$C$13:$R$24,MATCH('6. Comp Comer'!$C29,'5. Tarifa Comer'!$B$13:$B$24,0),MATCH('6. Comp Comer'!$E29,'5. Tarifa Comer'!$C$12:$R$12,0))</f>
        <v>#REF!</v>
      </c>
      <c r="H29" s="51" t="e">
        <f t="shared" si="2"/>
        <v>#REF!</v>
      </c>
    </row>
    <row r="30" spans="1:12" ht="16.8" x14ac:dyDescent="0.4">
      <c r="A30" t="str">
        <f t="shared" si="0"/>
        <v>Ms</v>
      </c>
      <c r="B30" s="50" t="str">
        <f t="shared" si="1"/>
        <v>DB2Bajío</v>
      </c>
      <c r="C30" s="36" t="s">
        <v>29</v>
      </c>
      <c r="D30" s="36" t="s">
        <v>4</v>
      </c>
      <c r="E30" s="36" t="s">
        <v>4</v>
      </c>
      <c r="F30" s="40" t="e">
        <f>+INDEX('2. Usuarios'!#REF!,MATCH('6. Comp Comer'!C30&amp;'6. Comp Comer'!E30,'2. Usuarios'!#REF!,0))</f>
        <v>#REF!</v>
      </c>
      <c r="G30" s="43" t="e">
        <f>INDEX('5. Tarifa Comer'!$C$13:$R$24,MATCH('6. Comp Comer'!$C30,'5. Tarifa Comer'!$B$13:$B$24,0),MATCH('6. Comp Comer'!$E30,'5. Tarifa Comer'!$C$12:$R$12,0))</f>
        <v>#REF!</v>
      </c>
      <c r="H30" s="51" t="e">
        <f t="shared" si="2"/>
        <v>#REF!</v>
      </c>
    </row>
    <row r="31" spans="1:12" ht="16.8" x14ac:dyDescent="0.4">
      <c r="A31" t="str">
        <f t="shared" si="0"/>
        <v>Mi</v>
      </c>
      <c r="B31" s="50" t="str">
        <f t="shared" si="1"/>
        <v>DISTBajío</v>
      </c>
      <c r="C31" s="36" t="s">
        <v>30</v>
      </c>
      <c r="D31" s="36" t="s">
        <v>4</v>
      </c>
      <c r="E31" s="36" t="s">
        <v>4</v>
      </c>
      <c r="F31" s="40" t="e">
        <f>+INDEX('2. Usuarios'!#REF!,MATCH('6. Comp Comer'!C31&amp;'6. Comp Comer'!E31,'2. Usuarios'!#REF!,0))</f>
        <v>#REF!</v>
      </c>
      <c r="G31" s="43" t="e">
        <f>INDEX('5. Tarifa Comer'!$C$13:$R$24,MATCH('6. Comp Comer'!$C31,'5. Tarifa Comer'!$B$13:$B$24,0),MATCH('6. Comp Comer'!$E31,'5. Tarifa Comer'!$C$12:$R$12,0))</f>
        <v>#REF!</v>
      </c>
      <c r="H31" s="51" t="e">
        <f t="shared" si="2"/>
        <v>#REF!</v>
      </c>
    </row>
    <row r="32" spans="1:12" ht="16.8" x14ac:dyDescent="0.4">
      <c r="A32" t="str">
        <f t="shared" si="0"/>
        <v>Mi</v>
      </c>
      <c r="B32" s="50" t="str">
        <f t="shared" si="1"/>
        <v>DITBajío</v>
      </c>
      <c r="C32" s="36" t="s">
        <v>31</v>
      </c>
      <c r="D32" s="36" t="s">
        <v>4</v>
      </c>
      <c r="E32" s="36" t="s">
        <v>4</v>
      </c>
      <c r="F32" s="40" t="e">
        <f>+INDEX('2. Usuarios'!#REF!,MATCH('6. Comp Comer'!C32&amp;'6. Comp Comer'!E32,'2. Usuarios'!#REF!,0))</f>
        <v>#REF!</v>
      </c>
      <c r="G32" s="43" t="e">
        <f>INDEX('5. Tarifa Comer'!$C$13:$R$24,MATCH('6. Comp Comer'!$C32,'5. Tarifa Comer'!$B$13:$B$24,0),MATCH('6. Comp Comer'!$E32,'5. Tarifa Comer'!$C$12:$R$12,0))</f>
        <v>#REF!</v>
      </c>
      <c r="H32" s="51" t="e">
        <f t="shared" si="2"/>
        <v>#REF!</v>
      </c>
    </row>
    <row r="33" spans="1:8" ht="16.8" x14ac:dyDescent="0.4">
      <c r="A33" t="str">
        <f t="shared" si="0"/>
        <v>Mh</v>
      </c>
      <c r="B33" s="50" t="str">
        <f t="shared" si="1"/>
        <v>GDBTBajío</v>
      </c>
      <c r="C33" s="36" t="s">
        <v>32</v>
      </c>
      <c r="D33" s="36" t="s">
        <v>4</v>
      </c>
      <c r="E33" s="36" t="s">
        <v>4</v>
      </c>
      <c r="F33" s="40" t="e">
        <f>+INDEX('2. Usuarios'!#REF!,MATCH('6. Comp Comer'!C33&amp;'6. Comp Comer'!E33,'2. Usuarios'!#REF!,0))</f>
        <v>#REF!</v>
      </c>
      <c r="G33" s="43" t="e">
        <f>INDEX('5. Tarifa Comer'!$C$13:$R$24,MATCH('6. Comp Comer'!$C33,'5. Tarifa Comer'!$B$13:$B$24,0),MATCH('6. Comp Comer'!$E33,'5. Tarifa Comer'!$C$12:$R$12,0))</f>
        <v>#REF!</v>
      </c>
      <c r="H33" s="51" t="e">
        <f t="shared" si="2"/>
        <v>#REF!</v>
      </c>
    </row>
    <row r="34" spans="1:8" ht="16.8" x14ac:dyDescent="0.4">
      <c r="A34" t="str">
        <f t="shared" si="0"/>
        <v>Mh</v>
      </c>
      <c r="B34" s="50" t="str">
        <f t="shared" si="1"/>
        <v>GDMTHBajío</v>
      </c>
      <c r="C34" s="36" t="s">
        <v>33</v>
      </c>
      <c r="D34" s="36" t="s">
        <v>4</v>
      </c>
      <c r="E34" s="36" t="s">
        <v>4</v>
      </c>
      <c r="F34" s="40" t="e">
        <f>+INDEX('2. Usuarios'!#REF!,MATCH('6. Comp Comer'!C34&amp;'6. Comp Comer'!E34,'2. Usuarios'!#REF!,0))</f>
        <v>#REF!</v>
      </c>
      <c r="G34" s="43" t="e">
        <f>INDEX('5. Tarifa Comer'!$C$13:$R$24,MATCH('6. Comp Comer'!$C34,'5. Tarifa Comer'!$B$13:$B$24,0),MATCH('6. Comp Comer'!$E34,'5. Tarifa Comer'!$C$12:$R$12,0))</f>
        <v>#REF!</v>
      </c>
      <c r="H34" s="51" t="e">
        <f t="shared" si="2"/>
        <v>#REF!</v>
      </c>
    </row>
    <row r="35" spans="1:8" ht="16.8" x14ac:dyDescent="0.4">
      <c r="A35" t="str">
        <f t="shared" si="0"/>
        <v>Mh</v>
      </c>
      <c r="B35" s="50" t="str">
        <f t="shared" si="1"/>
        <v>GDMTOBajío</v>
      </c>
      <c r="C35" s="36" t="s">
        <v>34</v>
      </c>
      <c r="D35" s="36" t="s">
        <v>4</v>
      </c>
      <c r="E35" s="36" t="s">
        <v>4</v>
      </c>
      <c r="F35" s="40" t="e">
        <f>+INDEX('2. Usuarios'!#REF!,MATCH('6. Comp Comer'!C35&amp;'6. Comp Comer'!E35,'2. Usuarios'!#REF!,0))</f>
        <v>#REF!</v>
      </c>
      <c r="G35" s="43" t="e">
        <f>INDEX('5. Tarifa Comer'!$C$13:$R$24,MATCH('6. Comp Comer'!$C35,'5. Tarifa Comer'!$B$13:$B$24,0),MATCH('6. Comp Comer'!$E35,'5. Tarifa Comer'!$C$12:$R$12,0))</f>
        <v>#REF!</v>
      </c>
      <c r="H35" s="51" t="e">
        <f t="shared" si="2"/>
        <v>#REF!</v>
      </c>
    </row>
    <row r="36" spans="1:8" ht="16.8" x14ac:dyDescent="0.4">
      <c r="A36" t="str">
        <f t="shared" si="0"/>
        <v>Ms</v>
      </c>
      <c r="B36" s="50" t="str">
        <f t="shared" si="1"/>
        <v>PDBTBajío</v>
      </c>
      <c r="C36" s="36" t="s">
        <v>35</v>
      </c>
      <c r="D36" s="36" t="s">
        <v>4</v>
      </c>
      <c r="E36" s="36" t="s">
        <v>4</v>
      </c>
      <c r="F36" s="40" t="e">
        <f>+INDEX('2. Usuarios'!#REF!,MATCH('6. Comp Comer'!C36&amp;'6. Comp Comer'!E36,'2. Usuarios'!#REF!,0))</f>
        <v>#REF!</v>
      </c>
      <c r="G36" s="43" t="e">
        <f>INDEX('5. Tarifa Comer'!$C$13:$R$24,MATCH('6. Comp Comer'!$C36,'5. Tarifa Comer'!$B$13:$B$24,0),MATCH('6. Comp Comer'!$E36,'5. Tarifa Comer'!$C$12:$R$12,0))</f>
        <v>#REF!</v>
      </c>
      <c r="H36" s="51" t="e">
        <f t="shared" si="2"/>
        <v>#REF!</v>
      </c>
    </row>
    <row r="37" spans="1:8" ht="16.8" x14ac:dyDescent="0.4">
      <c r="A37" t="str">
        <f t="shared" si="0"/>
        <v>Ms</v>
      </c>
      <c r="B37" s="50" t="str">
        <f t="shared" si="1"/>
        <v>APBTBajío</v>
      </c>
      <c r="C37" s="36" t="s">
        <v>36</v>
      </c>
      <c r="D37" s="36" t="s">
        <v>4</v>
      </c>
      <c r="E37" s="36" t="s">
        <v>4</v>
      </c>
      <c r="F37" s="40" t="e">
        <f>+INDEX('2. Usuarios'!#REF!,MATCH('6. Comp Comer'!C37&amp;'6. Comp Comer'!E37,'2. Usuarios'!#REF!,0))</f>
        <v>#REF!</v>
      </c>
      <c r="G37" s="43" t="e">
        <f>INDEX('5. Tarifa Comer'!$C$13:$R$24,MATCH('6. Comp Comer'!$C37,'5. Tarifa Comer'!$B$13:$B$24,0),MATCH('6. Comp Comer'!$E37,'5. Tarifa Comer'!$C$12:$R$12,0))</f>
        <v>#REF!</v>
      </c>
      <c r="H37" s="51" t="e">
        <f t="shared" si="2"/>
        <v>#REF!</v>
      </c>
    </row>
    <row r="38" spans="1:8" ht="16.8" x14ac:dyDescent="0.4">
      <c r="A38" t="str">
        <f t="shared" si="0"/>
        <v>Mh</v>
      </c>
      <c r="B38" s="50" t="str">
        <f t="shared" si="1"/>
        <v>APMTBajío</v>
      </c>
      <c r="C38" s="36" t="s">
        <v>37</v>
      </c>
      <c r="D38" s="36" t="s">
        <v>4</v>
      </c>
      <c r="E38" s="36" t="s">
        <v>4</v>
      </c>
      <c r="F38" s="40" t="e">
        <f>+INDEX('2. Usuarios'!#REF!,MATCH('6. Comp Comer'!C38&amp;'6. Comp Comer'!E38,'2. Usuarios'!#REF!,0))</f>
        <v>#REF!</v>
      </c>
      <c r="G38" s="43" t="e">
        <f>INDEX('5. Tarifa Comer'!$C$13:$R$24,MATCH('6. Comp Comer'!$C38,'5. Tarifa Comer'!$B$13:$B$24,0),MATCH('6. Comp Comer'!$E38,'5. Tarifa Comer'!$C$12:$R$12,0))</f>
        <v>#REF!</v>
      </c>
      <c r="H38" s="51" t="e">
        <f t="shared" si="2"/>
        <v>#REF!</v>
      </c>
    </row>
    <row r="39" spans="1:8" ht="16.8" x14ac:dyDescent="0.4">
      <c r="A39" t="str">
        <f t="shared" si="0"/>
        <v>Ms</v>
      </c>
      <c r="B39" s="50" t="str">
        <f t="shared" si="1"/>
        <v>RABTBajío</v>
      </c>
      <c r="C39" s="36" t="s">
        <v>38</v>
      </c>
      <c r="D39" s="36" t="s">
        <v>4</v>
      </c>
      <c r="E39" s="36" t="s">
        <v>4</v>
      </c>
      <c r="F39" s="40" t="e">
        <f>+INDEX('2. Usuarios'!#REF!,MATCH('6. Comp Comer'!C39&amp;'6. Comp Comer'!E39,'2. Usuarios'!#REF!,0))</f>
        <v>#REF!</v>
      </c>
      <c r="G39" s="43" t="e">
        <f>INDEX('5. Tarifa Comer'!$C$13:$R$24,MATCH('6. Comp Comer'!$C39,'5. Tarifa Comer'!$B$13:$B$24,0),MATCH('6. Comp Comer'!$E39,'5. Tarifa Comer'!$C$12:$R$12,0))</f>
        <v>#REF!</v>
      </c>
      <c r="H39" s="51" t="e">
        <f t="shared" si="2"/>
        <v>#REF!</v>
      </c>
    </row>
    <row r="40" spans="1:8" ht="16.8" x14ac:dyDescent="0.4">
      <c r="A40" t="str">
        <f t="shared" si="0"/>
        <v>Mh</v>
      </c>
      <c r="B40" s="50" t="str">
        <f t="shared" si="1"/>
        <v>RAMTBajío</v>
      </c>
      <c r="C40" s="36" t="s">
        <v>39</v>
      </c>
      <c r="D40" s="36" t="s">
        <v>4</v>
      </c>
      <c r="E40" s="36" t="s">
        <v>4</v>
      </c>
      <c r="F40" s="40" t="e">
        <f>+INDEX('2. Usuarios'!#REF!,MATCH('6. Comp Comer'!C40&amp;'6. Comp Comer'!E40,'2. Usuarios'!#REF!,0))</f>
        <v>#REF!</v>
      </c>
      <c r="G40" s="43" t="e">
        <f>INDEX('5. Tarifa Comer'!$C$13:$R$24,MATCH('6. Comp Comer'!$C40,'5. Tarifa Comer'!$B$13:$B$24,0),MATCH('6. Comp Comer'!$E40,'5. Tarifa Comer'!$C$12:$R$12,0))</f>
        <v>#REF!</v>
      </c>
      <c r="H40" s="51" t="e">
        <f t="shared" si="2"/>
        <v>#REF!</v>
      </c>
    </row>
    <row r="41" spans="1:8" ht="16.8" x14ac:dyDescent="0.4">
      <c r="A41" t="str">
        <f t="shared" si="0"/>
        <v>Ms</v>
      </c>
      <c r="B41" s="50" t="str">
        <f t="shared" si="1"/>
        <v>DB1Centro Occidente</v>
      </c>
      <c r="C41" s="36" t="s">
        <v>28</v>
      </c>
      <c r="D41" s="36" t="s">
        <v>5</v>
      </c>
      <c r="E41" s="36" t="s">
        <v>5</v>
      </c>
      <c r="F41" s="40" t="e">
        <f>+INDEX('2. Usuarios'!#REF!,MATCH('6. Comp Comer'!C41&amp;'6. Comp Comer'!E41,'2. Usuarios'!#REF!,0))</f>
        <v>#REF!</v>
      </c>
      <c r="G41" s="43" t="e">
        <f>INDEX('5. Tarifa Comer'!$C$13:$R$24,MATCH('6. Comp Comer'!$C41,'5. Tarifa Comer'!$B$13:$B$24,0),MATCH('6. Comp Comer'!$D41,'5. Tarifa Comer'!$C$12:$R$12,0))</f>
        <v>#REF!</v>
      </c>
      <c r="H41" s="51" t="e">
        <f t="shared" si="2"/>
        <v>#REF!</v>
      </c>
    </row>
    <row r="42" spans="1:8" ht="16.8" x14ac:dyDescent="0.4">
      <c r="A42" t="str">
        <f t="shared" si="0"/>
        <v>Ms</v>
      </c>
      <c r="B42" s="50" t="str">
        <f t="shared" si="1"/>
        <v>DB2Centro Occidente</v>
      </c>
      <c r="C42" s="36" t="s">
        <v>29</v>
      </c>
      <c r="D42" s="36" t="s">
        <v>5</v>
      </c>
      <c r="E42" s="36" t="s">
        <v>5</v>
      </c>
      <c r="F42" s="40" t="e">
        <f>+INDEX('2. Usuarios'!#REF!,MATCH('6. Comp Comer'!C42&amp;'6. Comp Comer'!E42,'2. Usuarios'!#REF!,0))</f>
        <v>#REF!</v>
      </c>
      <c r="G42" s="43" t="e">
        <f>INDEX('5. Tarifa Comer'!$C$13:$R$24,MATCH('6. Comp Comer'!$C42,'5. Tarifa Comer'!$B$13:$B$24,0),MATCH('6. Comp Comer'!$D42,'5. Tarifa Comer'!$C$12:$R$12,0))</f>
        <v>#REF!</v>
      </c>
      <c r="H42" s="51" t="e">
        <f t="shared" si="2"/>
        <v>#REF!</v>
      </c>
    </row>
    <row r="43" spans="1:8" ht="16.8" x14ac:dyDescent="0.4">
      <c r="A43" t="str">
        <f t="shared" si="0"/>
        <v>Mi</v>
      </c>
      <c r="B43" s="50" t="str">
        <f t="shared" si="1"/>
        <v>DISTCentro Occidente</v>
      </c>
      <c r="C43" s="36" t="s">
        <v>30</v>
      </c>
      <c r="D43" s="36" t="s">
        <v>5</v>
      </c>
      <c r="E43" s="36" t="s">
        <v>5</v>
      </c>
      <c r="F43" s="40" t="e">
        <f>+INDEX('2. Usuarios'!#REF!,MATCH('6. Comp Comer'!C43&amp;'6. Comp Comer'!E43,'2. Usuarios'!#REF!,0))</f>
        <v>#REF!</v>
      </c>
      <c r="G43" s="43" t="e">
        <f>INDEX('5. Tarifa Comer'!$C$13:$R$24,MATCH('6. Comp Comer'!$C43,'5. Tarifa Comer'!$B$13:$B$24,0),MATCH('6. Comp Comer'!$D43,'5. Tarifa Comer'!$C$12:$R$12,0))</f>
        <v>#REF!</v>
      </c>
      <c r="H43" s="51" t="e">
        <f t="shared" si="2"/>
        <v>#REF!</v>
      </c>
    </row>
    <row r="44" spans="1:8" ht="16.8" x14ac:dyDescent="0.4">
      <c r="A44" t="str">
        <f t="shared" si="0"/>
        <v>Mi</v>
      </c>
      <c r="B44" s="50" t="str">
        <f t="shared" si="1"/>
        <v>DITCentro Occidente</v>
      </c>
      <c r="C44" s="36" t="s">
        <v>31</v>
      </c>
      <c r="D44" s="36" t="s">
        <v>5</v>
      </c>
      <c r="E44" s="36" t="s">
        <v>5</v>
      </c>
      <c r="F44" s="40" t="e">
        <f>+INDEX('2. Usuarios'!#REF!,MATCH('6. Comp Comer'!C44&amp;'6. Comp Comer'!E44,'2. Usuarios'!#REF!,0))</f>
        <v>#REF!</v>
      </c>
      <c r="G44" s="43" t="e">
        <f>INDEX('5. Tarifa Comer'!$C$13:$R$24,MATCH('6. Comp Comer'!$C44,'5. Tarifa Comer'!$B$13:$B$24,0),MATCH('6. Comp Comer'!$D44,'5. Tarifa Comer'!$C$12:$R$12,0))</f>
        <v>#REF!</v>
      </c>
      <c r="H44" s="51" t="e">
        <f t="shared" si="2"/>
        <v>#REF!</v>
      </c>
    </row>
    <row r="45" spans="1:8" ht="16.8" x14ac:dyDescent="0.4">
      <c r="A45" t="str">
        <f t="shared" si="0"/>
        <v>Mh</v>
      </c>
      <c r="B45" s="50" t="str">
        <f t="shared" si="1"/>
        <v>GDBTCentro Occidente</v>
      </c>
      <c r="C45" s="36" t="s">
        <v>32</v>
      </c>
      <c r="D45" s="36" t="s">
        <v>5</v>
      </c>
      <c r="E45" s="36" t="s">
        <v>5</v>
      </c>
      <c r="F45" s="40" t="e">
        <f>+INDEX('2. Usuarios'!#REF!,MATCH('6. Comp Comer'!C45&amp;'6. Comp Comer'!E45,'2. Usuarios'!#REF!,0))</f>
        <v>#REF!</v>
      </c>
      <c r="G45" s="43" t="e">
        <f>INDEX('5. Tarifa Comer'!$C$13:$R$24,MATCH('6. Comp Comer'!$C45,'5. Tarifa Comer'!$B$13:$B$24,0),MATCH('6. Comp Comer'!$D45,'5. Tarifa Comer'!$C$12:$R$12,0))</f>
        <v>#REF!</v>
      </c>
      <c r="H45" s="51" t="e">
        <f t="shared" si="2"/>
        <v>#REF!</v>
      </c>
    </row>
    <row r="46" spans="1:8" ht="16.8" x14ac:dyDescent="0.4">
      <c r="A46" t="str">
        <f t="shared" si="0"/>
        <v>Mh</v>
      </c>
      <c r="B46" s="50" t="str">
        <f t="shared" si="1"/>
        <v>GDMTHCentro Occidente</v>
      </c>
      <c r="C46" s="36" t="s">
        <v>33</v>
      </c>
      <c r="D46" s="36" t="s">
        <v>5</v>
      </c>
      <c r="E46" s="36" t="s">
        <v>5</v>
      </c>
      <c r="F46" s="40" t="e">
        <f>+INDEX('2. Usuarios'!#REF!,MATCH('6. Comp Comer'!C46&amp;'6. Comp Comer'!E46,'2. Usuarios'!#REF!,0))</f>
        <v>#REF!</v>
      </c>
      <c r="G46" s="43" t="e">
        <f>INDEX('5. Tarifa Comer'!$C$13:$R$24,MATCH('6. Comp Comer'!$C46,'5. Tarifa Comer'!$B$13:$B$24,0),MATCH('6. Comp Comer'!$D46,'5. Tarifa Comer'!$C$12:$R$12,0))</f>
        <v>#REF!</v>
      </c>
      <c r="H46" s="51" t="e">
        <f t="shared" si="2"/>
        <v>#REF!</v>
      </c>
    </row>
    <row r="47" spans="1:8" ht="16.8" x14ac:dyDescent="0.4">
      <c r="A47" t="str">
        <f t="shared" si="0"/>
        <v>Mh</v>
      </c>
      <c r="B47" s="50" t="str">
        <f t="shared" si="1"/>
        <v>GDMTOCentro Occidente</v>
      </c>
      <c r="C47" s="36" t="s">
        <v>34</v>
      </c>
      <c r="D47" s="36" t="s">
        <v>5</v>
      </c>
      <c r="E47" s="36" t="s">
        <v>5</v>
      </c>
      <c r="F47" s="40" t="e">
        <f>+INDEX('2. Usuarios'!#REF!,MATCH('6. Comp Comer'!C47&amp;'6. Comp Comer'!E47,'2. Usuarios'!#REF!,0))</f>
        <v>#REF!</v>
      </c>
      <c r="G47" s="43" t="e">
        <f>INDEX('5. Tarifa Comer'!$C$13:$R$24,MATCH('6. Comp Comer'!$C47,'5. Tarifa Comer'!$B$13:$B$24,0),MATCH('6. Comp Comer'!$D47,'5. Tarifa Comer'!$C$12:$R$12,0))</f>
        <v>#REF!</v>
      </c>
      <c r="H47" s="51" t="e">
        <f t="shared" si="2"/>
        <v>#REF!</v>
      </c>
    </row>
    <row r="48" spans="1:8" ht="16.8" x14ac:dyDescent="0.4">
      <c r="A48" t="str">
        <f t="shared" si="0"/>
        <v>Ms</v>
      </c>
      <c r="B48" s="50" t="str">
        <f t="shared" si="1"/>
        <v>PDBTCentro Occidente</v>
      </c>
      <c r="C48" s="36" t="s">
        <v>35</v>
      </c>
      <c r="D48" s="36" t="s">
        <v>5</v>
      </c>
      <c r="E48" s="36" t="s">
        <v>5</v>
      </c>
      <c r="F48" s="40" t="e">
        <f>+INDEX('2. Usuarios'!#REF!,MATCH('6. Comp Comer'!C48&amp;'6. Comp Comer'!E48,'2. Usuarios'!#REF!,0))</f>
        <v>#REF!</v>
      </c>
      <c r="G48" s="43" t="e">
        <f>INDEX('5. Tarifa Comer'!$C$13:$R$24,MATCH('6. Comp Comer'!$C48,'5. Tarifa Comer'!$B$13:$B$24,0),MATCH('6. Comp Comer'!$D48,'5. Tarifa Comer'!$C$12:$R$12,0))</f>
        <v>#REF!</v>
      </c>
      <c r="H48" s="51" t="e">
        <f t="shared" si="2"/>
        <v>#REF!</v>
      </c>
    </row>
    <row r="49" spans="1:8" ht="16.8" x14ac:dyDescent="0.4">
      <c r="A49" t="str">
        <f t="shared" si="0"/>
        <v>Ms</v>
      </c>
      <c r="B49" s="50" t="str">
        <f t="shared" si="1"/>
        <v>APBTCentro Occidente</v>
      </c>
      <c r="C49" s="36" t="s">
        <v>36</v>
      </c>
      <c r="D49" s="36" t="s">
        <v>5</v>
      </c>
      <c r="E49" s="36" t="s">
        <v>5</v>
      </c>
      <c r="F49" s="40" t="e">
        <f>+INDEX('2. Usuarios'!#REF!,MATCH('6. Comp Comer'!C49&amp;'6. Comp Comer'!E49,'2. Usuarios'!#REF!,0))</f>
        <v>#REF!</v>
      </c>
      <c r="G49" s="43" t="e">
        <f>INDEX('5. Tarifa Comer'!$C$13:$R$24,MATCH('6. Comp Comer'!$C49,'5. Tarifa Comer'!$B$13:$B$24,0),MATCH('6. Comp Comer'!$D49,'5. Tarifa Comer'!$C$12:$R$12,0))</f>
        <v>#REF!</v>
      </c>
      <c r="H49" s="51" t="e">
        <f t="shared" si="2"/>
        <v>#REF!</v>
      </c>
    </row>
    <row r="50" spans="1:8" ht="16.8" x14ac:dyDescent="0.4">
      <c r="A50" t="str">
        <f t="shared" si="0"/>
        <v>Mh</v>
      </c>
      <c r="B50" s="50" t="str">
        <f t="shared" si="1"/>
        <v>APMTCentro Occidente</v>
      </c>
      <c r="C50" s="36" t="s">
        <v>37</v>
      </c>
      <c r="D50" s="36" t="s">
        <v>5</v>
      </c>
      <c r="E50" s="36" t="s">
        <v>5</v>
      </c>
      <c r="F50" s="40" t="e">
        <f>+INDEX('2. Usuarios'!#REF!,MATCH('6. Comp Comer'!C50&amp;'6. Comp Comer'!E50,'2. Usuarios'!#REF!,0))</f>
        <v>#REF!</v>
      </c>
      <c r="G50" s="43" t="e">
        <f>INDEX('5. Tarifa Comer'!$C$13:$R$24,MATCH('6. Comp Comer'!$C50,'5. Tarifa Comer'!$B$13:$B$24,0),MATCH('6. Comp Comer'!$D50,'5. Tarifa Comer'!$C$12:$R$12,0))</f>
        <v>#REF!</v>
      </c>
      <c r="H50" s="51" t="e">
        <f t="shared" si="2"/>
        <v>#REF!</v>
      </c>
    </row>
    <row r="51" spans="1:8" ht="16.8" x14ac:dyDescent="0.4">
      <c r="A51" t="str">
        <f t="shared" si="0"/>
        <v>Ms</v>
      </c>
      <c r="B51" s="50" t="str">
        <f t="shared" si="1"/>
        <v>RABTCentro Occidente</v>
      </c>
      <c r="C51" s="36" t="s">
        <v>38</v>
      </c>
      <c r="D51" s="36" t="s">
        <v>5</v>
      </c>
      <c r="E51" s="36" t="s">
        <v>5</v>
      </c>
      <c r="F51" s="40" t="e">
        <f>+INDEX('2. Usuarios'!#REF!,MATCH('6. Comp Comer'!C51&amp;'6. Comp Comer'!E51,'2. Usuarios'!#REF!,0))</f>
        <v>#REF!</v>
      </c>
      <c r="G51" s="43" t="e">
        <f>INDEX('5. Tarifa Comer'!$C$13:$R$24,MATCH('6. Comp Comer'!$C51,'5. Tarifa Comer'!$B$13:$B$24,0),MATCH('6. Comp Comer'!$D51,'5. Tarifa Comer'!$C$12:$R$12,0))</f>
        <v>#REF!</v>
      </c>
      <c r="H51" s="51" t="e">
        <f t="shared" si="2"/>
        <v>#REF!</v>
      </c>
    </row>
    <row r="52" spans="1:8" ht="16.8" x14ac:dyDescent="0.4">
      <c r="A52" t="str">
        <f t="shared" si="0"/>
        <v>Mh</v>
      </c>
      <c r="B52" s="50" t="str">
        <f t="shared" si="1"/>
        <v>RAMTCentro Occidente</v>
      </c>
      <c r="C52" s="36" t="s">
        <v>39</v>
      </c>
      <c r="D52" s="36" t="s">
        <v>5</v>
      </c>
      <c r="E52" s="36" t="s">
        <v>5</v>
      </c>
      <c r="F52" s="40" t="e">
        <f>+INDEX('2. Usuarios'!#REF!,MATCH('6. Comp Comer'!C52&amp;'6. Comp Comer'!E52,'2. Usuarios'!#REF!,0))</f>
        <v>#REF!</v>
      </c>
      <c r="G52" s="43" t="e">
        <f>INDEX('5. Tarifa Comer'!$C$13:$R$24,MATCH('6. Comp Comer'!$C52,'5. Tarifa Comer'!$B$13:$B$24,0),MATCH('6. Comp Comer'!$D52,'5. Tarifa Comer'!$C$12:$R$12,0))</f>
        <v>#REF!</v>
      </c>
      <c r="H52" s="51" t="e">
        <f t="shared" si="2"/>
        <v>#REF!</v>
      </c>
    </row>
    <row r="53" spans="1:8" ht="16.8" x14ac:dyDescent="0.4">
      <c r="A53" t="str">
        <f t="shared" si="0"/>
        <v>Ms</v>
      </c>
      <c r="B53" s="50" t="str">
        <f t="shared" si="1"/>
        <v>DB1Centro Oriente</v>
      </c>
      <c r="C53" s="36" t="s">
        <v>28</v>
      </c>
      <c r="D53" s="36" t="s">
        <v>6</v>
      </c>
      <c r="E53" s="36" t="s">
        <v>6</v>
      </c>
      <c r="F53" s="40" t="e">
        <f>+INDEX('2. Usuarios'!#REF!,MATCH('6. Comp Comer'!C53&amp;'6. Comp Comer'!E53,'2. Usuarios'!#REF!,0))</f>
        <v>#REF!</v>
      </c>
      <c r="G53" s="43" t="e">
        <f>INDEX('5. Tarifa Comer'!$C$13:$R$24,MATCH('6. Comp Comer'!$C53,'5. Tarifa Comer'!$B$13:$B$24,0),MATCH('6. Comp Comer'!$D53,'5. Tarifa Comer'!$C$12:$R$12,0))</f>
        <v>#REF!</v>
      </c>
      <c r="H53" s="51" t="e">
        <f t="shared" si="2"/>
        <v>#REF!</v>
      </c>
    </row>
    <row r="54" spans="1:8" ht="16.8" x14ac:dyDescent="0.4">
      <c r="A54" t="str">
        <f t="shared" si="0"/>
        <v>Ms</v>
      </c>
      <c r="B54" s="50" t="str">
        <f t="shared" si="1"/>
        <v>DB2Centro Oriente</v>
      </c>
      <c r="C54" s="36" t="s">
        <v>29</v>
      </c>
      <c r="D54" s="36" t="s">
        <v>6</v>
      </c>
      <c r="E54" s="36" t="s">
        <v>6</v>
      </c>
      <c r="F54" s="40" t="e">
        <f>+INDEX('2. Usuarios'!#REF!,MATCH('6. Comp Comer'!C54&amp;'6. Comp Comer'!E54,'2. Usuarios'!#REF!,0))</f>
        <v>#REF!</v>
      </c>
      <c r="G54" s="43" t="e">
        <f>INDEX('5. Tarifa Comer'!$C$13:$R$24,MATCH('6. Comp Comer'!$C54,'5. Tarifa Comer'!$B$13:$B$24,0),MATCH('6. Comp Comer'!$D54,'5. Tarifa Comer'!$C$12:$R$12,0))</f>
        <v>#REF!</v>
      </c>
      <c r="H54" s="51" t="e">
        <f t="shared" si="2"/>
        <v>#REF!</v>
      </c>
    </row>
    <row r="55" spans="1:8" ht="16.8" x14ac:dyDescent="0.4">
      <c r="A55" t="str">
        <f t="shared" si="0"/>
        <v>Mi</v>
      </c>
      <c r="B55" s="50" t="str">
        <f t="shared" si="1"/>
        <v>DISTCentro Oriente</v>
      </c>
      <c r="C55" s="36" t="s">
        <v>30</v>
      </c>
      <c r="D55" s="36" t="s">
        <v>6</v>
      </c>
      <c r="E55" s="36" t="s">
        <v>6</v>
      </c>
      <c r="F55" s="40" t="e">
        <f>+INDEX('2. Usuarios'!#REF!,MATCH('6. Comp Comer'!C55&amp;'6. Comp Comer'!E55,'2. Usuarios'!#REF!,0))</f>
        <v>#REF!</v>
      </c>
      <c r="G55" s="43" t="e">
        <f>INDEX('5. Tarifa Comer'!$C$13:$R$24,MATCH('6. Comp Comer'!$C55,'5. Tarifa Comer'!$B$13:$B$24,0),MATCH('6. Comp Comer'!$D55,'5. Tarifa Comer'!$C$12:$R$12,0))</f>
        <v>#REF!</v>
      </c>
      <c r="H55" s="51" t="e">
        <f t="shared" si="2"/>
        <v>#REF!</v>
      </c>
    </row>
    <row r="56" spans="1:8" ht="16.8" x14ac:dyDescent="0.4">
      <c r="A56" t="str">
        <f t="shared" si="0"/>
        <v>Mi</v>
      </c>
      <c r="B56" s="50" t="str">
        <f t="shared" si="1"/>
        <v>DITCentro Oriente</v>
      </c>
      <c r="C56" s="36" t="s">
        <v>31</v>
      </c>
      <c r="D56" s="36" t="s">
        <v>6</v>
      </c>
      <c r="E56" s="36" t="s">
        <v>6</v>
      </c>
      <c r="F56" s="40" t="e">
        <f>+INDEX('2. Usuarios'!#REF!,MATCH('6. Comp Comer'!C56&amp;'6. Comp Comer'!E56,'2. Usuarios'!#REF!,0))</f>
        <v>#REF!</v>
      </c>
      <c r="G56" s="43" t="e">
        <f>INDEX('5. Tarifa Comer'!$C$13:$R$24,MATCH('6. Comp Comer'!$C56,'5. Tarifa Comer'!$B$13:$B$24,0),MATCH('6. Comp Comer'!$D56,'5. Tarifa Comer'!$C$12:$R$12,0))</f>
        <v>#REF!</v>
      </c>
      <c r="H56" s="51" t="e">
        <f t="shared" si="2"/>
        <v>#REF!</v>
      </c>
    </row>
    <row r="57" spans="1:8" ht="16.8" x14ac:dyDescent="0.4">
      <c r="A57" t="str">
        <f t="shared" si="0"/>
        <v>Mh</v>
      </c>
      <c r="B57" s="50" t="str">
        <f t="shared" si="1"/>
        <v>GDBTCentro Oriente</v>
      </c>
      <c r="C57" s="36" t="s">
        <v>32</v>
      </c>
      <c r="D57" s="36" t="s">
        <v>6</v>
      </c>
      <c r="E57" s="36" t="s">
        <v>6</v>
      </c>
      <c r="F57" s="40" t="e">
        <f>+INDEX('2. Usuarios'!#REF!,MATCH('6. Comp Comer'!C57&amp;'6. Comp Comer'!E57,'2. Usuarios'!#REF!,0))</f>
        <v>#REF!</v>
      </c>
      <c r="G57" s="43" t="e">
        <f>INDEX('5. Tarifa Comer'!$C$13:$R$24,MATCH('6. Comp Comer'!$C57,'5. Tarifa Comer'!$B$13:$B$24,0),MATCH('6. Comp Comer'!$D57,'5. Tarifa Comer'!$C$12:$R$12,0))</f>
        <v>#REF!</v>
      </c>
      <c r="H57" s="51" t="e">
        <f t="shared" si="2"/>
        <v>#REF!</v>
      </c>
    </row>
    <row r="58" spans="1:8" ht="16.8" x14ac:dyDescent="0.4">
      <c r="A58" t="str">
        <f t="shared" si="0"/>
        <v>Mh</v>
      </c>
      <c r="B58" s="50" t="str">
        <f t="shared" si="1"/>
        <v>GDMTHCentro Oriente</v>
      </c>
      <c r="C58" s="36" t="s">
        <v>33</v>
      </c>
      <c r="D58" s="36" t="s">
        <v>6</v>
      </c>
      <c r="E58" s="36" t="s">
        <v>6</v>
      </c>
      <c r="F58" s="40" t="e">
        <f>+INDEX('2. Usuarios'!#REF!,MATCH('6. Comp Comer'!C58&amp;'6. Comp Comer'!E58,'2. Usuarios'!#REF!,0))</f>
        <v>#REF!</v>
      </c>
      <c r="G58" s="43" t="e">
        <f>INDEX('5. Tarifa Comer'!$C$13:$R$24,MATCH('6. Comp Comer'!$C58,'5. Tarifa Comer'!$B$13:$B$24,0),MATCH('6. Comp Comer'!$D58,'5. Tarifa Comer'!$C$12:$R$12,0))</f>
        <v>#REF!</v>
      </c>
      <c r="H58" s="51" t="e">
        <f t="shared" si="2"/>
        <v>#REF!</v>
      </c>
    </row>
    <row r="59" spans="1:8" ht="16.8" x14ac:dyDescent="0.4">
      <c r="A59" t="str">
        <f t="shared" si="0"/>
        <v>Mh</v>
      </c>
      <c r="B59" s="50" t="str">
        <f t="shared" si="1"/>
        <v>GDMTOCentro Oriente</v>
      </c>
      <c r="C59" s="36" t="s">
        <v>34</v>
      </c>
      <c r="D59" s="36" t="s">
        <v>6</v>
      </c>
      <c r="E59" s="36" t="s">
        <v>6</v>
      </c>
      <c r="F59" s="40" t="e">
        <f>+INDEX('2. Usuarios'!#REF!,MATCH('6. Comp Comer'!C59&amp;'6. Comp Comer'!E59,'2. Usuarios'!#REF!,0))</f>
        <v>#REF!</v>
      </c>
      <c r="G59" s="43" t="e">
        <f>INDEX('5. Tarifa Comer'!$C$13:$R$24,MATCH('6. Comp Comer'!$C59,'5. Tarifa Comer'!$B$13:$B$24,0),MATCH('6. Comp Comer'!$D59,'5. Tarifa Comer'!$C$12:$R$12,0))</f>
        <v>#REF!</v>
      </c>
      <c r="H59" s="51" t="e">
        <f t="shared" si="2"/>
        <v>#REF!</v>
      </c>
    </row>
    <row r="60" spans="1:8" ht="16.8" x14ac:dyDescent="0.4">
      <c r="A60" t="str">
        <f t="shared" si="0"/>
        <v>Ms</v>
      </c>
      <c r="B60" s="50" t="str">
        <f t="shared" si="1"/>
        <v>PDBTCentro Oriente</v>
      </c>
      <c r="C60" s="36" t="s">
        <v>35</v>
      </c>
      <c r="D60" s="36" t="s">
        <v>6</v>
      </c>
      <c r="E60" s="36" t="s">
        <v>6</v>
      </c>
      <c r="F60" s="40" t="e">
        <f>+INDEX('2. Usuarios'!#REF!,MATCH('6. Comp Comer'!C60&amp;'6. Comp Comer'!E60,'2. Usuarios'!#REF!,0))</f>
        <v>#REF!</v>
      </c>
      <c r="G60" s="43" t="e">
        <f>INDEX('5. Tarifa Comer'!$C$13:$R$24,MATCH('6. Comp Comer'!$C60,'5. Tarifa Comer'!$B$13:$B$24,0),MATCH('6. Comp Comer'!$D60,'5. Tarifa Comer'!$C$12:$R$12,0))</f>
        <v>#REF!</v>
      </c>
      <c r="H60" s="51" t="e">
        <f t="shared" si="2"/>
        <v>#REF!</v>
      </c>
    </row>
    <row r="61" spans="1:8" ht="16.8" x14ac:dyDescent="0.4">
      <c r="A61" t="str">
        <f t="shared" si="0"/>
        <v>Ms</v>
      </c>
      <c r="B61" s="50" t="str">
        <f t="shared" si="1"/>
        <v>APBTCentro Oriente</v>
      </c>
      <c r="C61" s="36" t="s">
        <v>36</v>
      </c>
      <c r="D61" s="36" t="s">
        <v>6</v>
      </c>
      <c r="E61" s="36" t="s">
        <v>6</v>
      </c>
      <c r="F61" s="40" t="e">
        <f>+INDEX('2. Usuarios'!#REF!,MATCH('6. Comp Comer'!C61&amp;'6. Comp Comer'!E61,'2. Usuarios'!#REF!,0))</f>
        <v>#REF!</v>
      </c>
      <c r="G61" s="43" t="e">
        <f>INDEX('5. Tarifa Comer'!$C$13:$R$24,MATCH('6. Comp Comer'!$C61,'5. Tarifa Comer'!$B$13:$B$24,0),MATCH('6. Comp Comer'!$D61,'5. Tarifa Comer'!$C$12:$R$12,0))</f>
        <v>#REF!</v>
      </c>
      <c r="H61" s="51" t="e">
        <f t="shared" si="2"/>
        <v>#REF!</v>
      </c>
    </row>
    <row r="62" spans="1:8" ht="16.8" x14ac:dyDescent="0.4">
      <c r="A62" t="str">
        <f t="shared" si="0"/>
        <v>Mh</v>
      </c>
      <c r="B62" s="50" t="str">
        <f t="shared" si="1"/>
        <v>APMTCentro Oriente</v>
      </c>
      <c r="C62" s="36" t="s">
        <v>37</v>
      </c>
      <c r="D62" s="36" t="s">
        <v>6</v>
      </c>
      <c r="E62" s="36" t="s">
        <v>6</v>
      </c>
      <c r="F62" s="40" t="e">
        <f>+INDEX('2. Usuarios'!#REF!,MATCH('6. Comp Comer'!C62&amp;'6. Comp Comer'!E62,'2. Usuarios'!#REF!,0))</f>
        <v>#REF!</v>
      </c>
      <c r="G62" s="43" t="e">
        <f>INDEX('5. Tarifa Comer'!$C$13:$R$24,MATCH('6. Comp Comer'!$C62,'5. Tarifa Comer'!$B$13:$B$24,0),MATCH('6. Comp Comer'!$D62,'5. Tarifa Comer'!$C$12:$R$12,0))</f>
        <v>#REF!</v>
      </c>
      <c r="H62" s="51" t="e">
        <f t="shared" si="2"/>
        <v>#REF!</v>
      </c>
    </row>
    <row r="63" spans="1:8" ht="16.8" x14ac:dyDescent="0.4">
      <c r="A63" t="str">
        <f t="shared" si="0"/>
        <v>Ms</v>
      </c>
      <c r="B63" s="50" t="str">
        <f t="shared" si="1"/>
        <v>RABTCentro Oriente</v>
      </c>
      <c r="C63" s="36" t="s">
        <v>38</v>
      </c>
      <c r="D63" s="36" t="s">
        <v>6</v>
      </c>
      <c r="E63" s="36" t="s">
        <v>6</v>
      </c>
      <c r="F63" s="40" t="e">
        <f>+INDEX('2. Usuarios'!#REF!,MATCH('6. Comp Comer'!C63&amp;'6. Comp Comer'!E63,'2. Usuarios'!#REF!,0))</f>
        <v>#REF!</v>
      </c>
      <c r="G63" s="43" t="e">
        <f>INDEX('5. Tarifa Comer'!$C$13:$R$24,MATCH('6. Comp Comer'!$C63,'5. Tarifa Comer'!$B$13:$B$24,0),MATCH('6. Comp Comer'!$D63,'5. Tarifa Comer'!$C$12:$R$12,0))</f>
        <v>#REF!</v>
      </c>
      <c r="H63" s="51" t="e">
        <f t="shared" si="2"/>
        <v>#REF!</v>
      </c>
    </row>
    <row r="64" spans="1:8" ht="16.8" x14ac:dyDescent="0.4">
      <c r="A64" t="str">
        <f t="shared" si="0"/>
        <v>Mh</v>
      </c>
      <c r="B64" s="50" t="str">
        <f t="shared" si="1"/>
        <v>RAMTCentro Oriente</v>
      </c>
      <c r="C64" s="36" t="s">
        <v>39</v>
      </c>
      <c r="D64" s="36" t="s">
        <v>6</v>
      </c>
      <c r="E64" s="36" t="s">
        <v>6</v>
      </c>
      <c r="F64" s="40" t="e">
        <f>+INDEX('2. Usuarios'!#REF!,MATCH('6. Comp Comer'!C64&amp;'6. Comp Comer'!E64,'2. Usuarios'!#REF!,0))</f>
        <v>#REF!</v>
      </c>
      <c r="G64" s="43" t="e">
        <f>INDEX('5. Tarifa Comer'!$C$13:$R$24,MATCH('6. Comp Comer'!$C64,'5. Tarifa Comer'!$B$13:$B$24,0),MATCH('6. Comp Comer'!$D64,'5. Tarifa Comer'!$C$12:$R$12,0))</f>
        <v>#REF!</v>
      </c>
      <c r="H64" s="51" t="e">
        <f t="shared" si="2"/>
        <v>#REF!</v>
      </c>
    </row>
    <row r="65" spans="1:8" ht="16.8" x14ac:dyDescent="0.4">
      <c r="A65" t="str">
        <f t="shared" si="0"/>
        <v>Ms</v>
      </c>
      <c r="B65" s="50" t="str">
        <f t="shared" si="1"/>
        <v>DB1Centro Sur</v>
      </c>
      <c r="C65" s="36" t="s">
        <v>28</v>
      </c>
      <c r="D65" s="36" t="s">
        <v>7</v>
      </c>
      <c r="E65" s="36" t="s">
        <v>7</v>
      </c>
      <c r="F65" s="40" t="e">
        <f>+INDEX('2. Usuarios'!#REF!,MATCH('6. Comp Comer'!C65&amp;'6. Comp Comer'!E65,'2. Usuarios'!#REF!,0))</f>
        <v>#REF!</v>
      </c>
      <c r="G65" s="43" t="e">
        <f>INDEX('5. Tarifa Comer'!$C$13:$R$24,MATCH('6. Comp Comer'!$C65,'5. Tarifa Comer'!$B$13:$B$24,0),MATCH('6. Comp Comer'!$D65,'5. Tarifa Comer'!$C$12:$R$12,0))</f>
        <v>#REF!</v>
      </c>
      <c r="H65" s="51" t="e">
        <f t="shared" si="2"/>
        <v>#REF!</v>
      </c>
    </row>
    <row r="66" spans="1:8" ht="16.8" x14ac:dyDescent="0.4">
      <c r="A66" t="str">
        <f t="shared" si="0"/>
        <v>Ms</v>
      </c>
      <c r="B66" s="50" t="str">
        <f t="shared" si="1"/>
        <v>DB2Centro Sur</v>
      </c>
      <c r="C66" s="36" t="s">
        <v>29</v>
      </c>
      <c r="D66" s="36" t="s">
        <v>7</v>
      </c>
      <c r="E66" s="36" t="s">
        <v>7</v>
      </c>
      <c r="F66" s="40" t="e">
        <f>+INDEX('2. Usuarios'!#REF!,MATCH('6. Comp Comer'!C66&amp;'6. Comp Comer'!E66,'2. Usuarios'!#REF!,0))</f>
        <v>#REF!</v>
      </c>
      <c r="G66" s="43" t="e">
        <f>INDEX('5. Tarifa Comer'!$C$13:$R$24,MATCH('6. Comp Comer'!$C66,'5. Tarifa Comer'!$B$13:$B$24,0),MATCH('6. Comp Comer'!$D66,'5. Tarifa Comer'!$C$12:$R$12,0))</f>
        <v>#REF!</v>
      </c>
      <c r="H66" s="51" t="e">
        <f t="shared" si="2"/>
        <v>#REF!</v>
      </c>
    </row>
    <row r="67" spans="1:8" ht="16.8" x14ac:dyDescent="0.4">
      <c r="A67" t="str">
        <f t="shared" si="0"/>
        <v>Mi</v>
      </c>
      <c r="B67" s="50" t="str">
        <f t="shared" si="1"/>
        <v>DISTCentro Sur</v>
      </c>
      <c r="C67" s="36" t="s">
        <v>30</v>
      </c>
      <c r="D67" s="36" t="s">
        <v>7</v>
      </c>
      <c r="E67" s="36" t="s">
        <v>7</v>
      </c>
      <c r="F67" s="40" t="e">
        <f>+INDEX('2. Usuarios'!#REF!,MATCH('6. Comp Comer'!C67&amp;'6. Comp Comer'!E67,'2. Usuarios'!#REF!,0))</f>
        <v>#REF!</v>
      </c>
      <c r="G67" s="43" t="e">
        <f>INDEX('5. Tarifa Comer'!$C$13:$R$24,MATCH('6. Comp Comer'!$C67,'5. Tarifa Comer'!$B$13:$B$24,0),MATCH('6. Comp Comer'!$D67,'5. Tarifa Comer'!$C$12:$R$12,0))</f>
        <v>#REF!</v>
      </c>
      <c r="H67" s="51" t="e">
        <f t="shared" si="2"/>
        <v>#REF!</v>
      </c>
    </row>
    <row r="68" spans="1:8" ht="16.8" x14ac:dyDescent="0.4">
      <c r="A68" t="str">
        <f t="shared" si="0"/>
        <v>Mi</v>
      </c>
      <c r="B68" s="50" t="str">
        <f t="shared" si="1"/>
        <v>DITCentro Sur</v>
      </c>
      <c r="C68" s="36" t="s">
        <v>31</v>
      </c>
      <c r="D68" s="36" t="s">
        <v>7</v>
      </c>
      <c r="E68" s="36" t="s">
        <v>7</v>
      </c>
      <c r="F68" s="40" t="e">
        <f>+INDEX('2. Usuarios'!#REF!,MATCH('6. Comp Comer'!C68&amp;'6. Comp Comer'!E68,'2. Usuarios'!#REF!,0))</f>
        <v>#REF!</v>
      </c>
      <c r="G68" s="43" t="e">
        <f>INDEX('5. Tarifa Comer'!$C$13:$R$24,MATCH('6. Comp Comer'!$C68,'5. Tarifa Comer'!$B$13:$B$24,0),MATCH('6. Comp Comer'!$D68,'5. Tarifa Comer'!$C$12:$R$12,0))</f>
        <v>#REF!</v>
      </c>
      <c r="H68" s="51" t="e">
        <f t="shared" si="2"/>
        <v>#REF!</v>
      </c>
    </row>
    <row r="69" spans="1:8" ht="16.8" x14ac:dyDescent="0.4">
      <c r="A69" t="str">
        <f t="shared" si="0"/>
        <v>Mh</v>
      </c>
      <c r="B69" s="50" t="str">
        <f t="shared" si="1"/>
        <v>GDBTCentro Sur</v>
      </c>
      <c r="C69" s="36" t="s">
        <v>32</v>
      </c>
      <c r="D69" s="36" t="s">
        <v>7</v>
      </c>
      <c r="E69" s="36" t="s">
        <v>7</v>
      </c>
      <c r="F69" s="40" t="e">
        <f>+INDEX('2. Usuarios'!#REF!,MATCH('6. Comp Comer'!C69&amp;'6. Comp Comer'!E69,'2. Usuarios'!#REF!,0))</f>
        <v>#REF!</v>
      </c>
      <c r="G69" s="43" t="e">
        <f>INDEX('5. Tarifa Comer'!$C$13:$R$24,MATCH('6. Comp Comer'!$C69,'5. Tarifa Comer'!$B$13:$B$24,0),MATCH('6. Comp Comer'!$D69,'5. Tarifa Comer'!$C$12:$R$12,0))</f>
        <v>#REF!</v>
      </c>
      <c r="H69" s="51" t="e">
        <f t="shared" si="2"/>
        <v>#REF!</v>
      </c>
    </row>
    <row r="70" spans="1:8" ht="16.8" x14ac:dyDescent="0.4">
      <c r="A70" t="str">
        <f t="shared" ref="A70:A133" si="6">INDEX($R$2:$R$13,MATCH($C70,$S$2:$S$13,0))</f>
        <v>Mh</v>
      </c>
      <c r="B70" s="50" t="str">
        <f t="shared" ref="B70:B133" si="7">C70&amp;D70</f>
        <v>GDMTHCentro Sur</v>
      </c>
      <c r="C70" s="36" t="s">
        <v>33</v>
      </c>
      <c r="D70" s="36" t="s">
        <v>7</v>
      </c>
      <c r="E70" s="36" t="s">
        <v>7</v>
      </c>
      <c r="F70" s="40" t="e">
        <f>+INDEX('2. Usuarios'!#REF!,MATCH('6. Comp Comer'!C70&amp;'6. Comp Comer'!E70,'2. Usuarios'!#REF!,0))</f>
        <v>#REF!</v>
      </c>
      <c r="G70" s="43" t="e">
        <f>INDEX('5. Tarifa Comer'!$C$13:$R$24,MATCH('6. Comp Comer'!$C70,'5. Tarifa Comer'!$B$13:$B$24,0),MATCH('6. Comp Comer'!$D70,'5. Tarifa Comer'!$C$12:$R$12,0))</f>
        <v>#REF!</v>
      </c>
      <c r="H70" s="51" t="e">
        <f t="shared" si="2"/>
        <v>#REF!</v>
      </c>
    </row>
    <row r="71" spans="1:8" ht="16.8" x14ac:dyDescent="0.4">
      <c r="A71" t="str">
        <f t="shared" si="6"/>
        <v>Mh</v>
      </c>
      <c r="B71" s="50" t="str">
        <f t="shared" si="7"/>
        <v>GDMTOCentro Sur</v>
      </c>
      <c r="C71" s="36" t="s">
        <v>34</v>
      </c>
      <c r="D71" s="36" t="s">
        <v>7</v>
      </c>
      <c r="E71" s="36" t="s">
        <v>7</v>
      </c>
      <c r="F71" s="40" t="e">
        <f>+INDEX('2. Usuarios'!#REF!,MATCH('6. Comp Comer'!C71&amp;'6. Comp Comer'!E71,'2. Usuarios'!#REF!,0))</f>
        <v>#REF!</v>
      </c>
      <c r="G71" s="43" t="e">
        <f>INDEX('5. Tarifa Comer'!$C$13:$R$24,MATCH('6. Comp Comer'!$C71,'5. Tarifa Comer'!$B$13:$B$24,0),MATCH('6. Comp Comer'!$D71,'5. Tarifa Comer'!$C$12:$R$12,0))</f>
        <v>#REF!</v>
      </c>
      <c r="H71" s="51" t="e">
        <f t="shared" si="2"/>
        <v>#REF!</v>
      </c>
    </row>
    <row r="72" spans="1:8" ht="16.8" x14ac:dyDescent="0.4">
      <c r="A72" t="str">
        <f t="shared" si="6"/>
        <v>Ms</v>
      </c>
      <c r="B72" s="50" t="str">
        <f t="shared" si="7"/>
        <v>PDBTCentro Sur</v>
      </c>
      <c r="C72" s="36" t="s">
        <v>35</v>
      </c>
      <c r="D72" s="36" t="s">
        <v>7</v>
      </c>
      <c r="E72" s="36" t="s">
        <v>7</v>
      </c>
      <c r="F72" s="40" t="e">
        <f>+INDEX('2. Usuarios'!#REF!,MATCH('6. Comp Comer'!C72&amp;'6. Comp Comer'!E72,'2. Usuarios'!#REF!,0))</f>
        <v>#REF!</v>
      </c>
      <c r="G72" s="43" t="e">
        <f>INDEX('5. Tarifa Comer'!$C$13:$R$24,MATCH('6. Comp Comer'!$C72,'5. Tarifa Comer'!$B$13:$B$24,0),MATCH('6. Comp Comer'!$D72,'5. Tarifa Comer'!$C$12:$R$12,0))</f>
        <v>#REF!</v>
      </c>
      <c r="H72" s="51" t="e">
        <f t="shared" si="2"/>
        <v>#REF!</v>
      </c>
    </row>
    <row r="73" spans="1:8" ht="16.8" x14ac:dyDescent="0.4">
      <c r="A73" t="str">
        <f t="shared" si="6"/>
        <v>Ms</v>
      </c>
      <c r="B73" s="50" t="str">
        <f t="shared" si="7"/>
        <v>APBTCentro Sur</v>
      </c>
      <c r="C73" s="36" t="s">
        <v>36</v>
      </c>
      <c r="D73" s="36" t="s">
        <v>7</v>
      </c>
      <c r="E73" s="36" t="s">
        <v>7</v>
      </c>
      <c r="F73" s="40" t="e">
        <f>+INDEX('2. Usuarios'!#REF!,MATCH('6. Comp Comer'!C73&amp;'6. Comp Comer'!E73,'2. Usuarios'!#REF!,0))</f>
        <v>#REF!</v>
      </c>
      <c r="G73" s="43" t="e">
        <f>INDEX('5. Tarifa Comer'!$C$13:$R$24,MATCH('6. Comp Comer'!$C73,'5. Tarifa Comer'!$B$13:$B$24,0),MATCH('6. Comp Comer'!$D73,'5. Tarifa Comer'!$C$12:$R$12,0))</f>
        <v>#REF!</v>
      </c>
      <c r="H73" s="51" t="e">
        <f t="shared" si="2"/>
        <v>#REF!</v>
      </c>
    </row>
    <row r="74" spans="1:8" ht="16.8" x14ac:dyDescent="0.4">
      <c r="A74" t="str">
        <f t="shared" si="6"/>
        <v>Mh</v>
      </c>
      <c r="B74" s="50" t="str">
        <f t="shared" si="7"/>
        <v>APMTCentro Sur</v>
      </c>
      <c r="C74" s="36" t="s">
        <v>37</v>
      </c>
      <c r="D74" s="36" t="s">
        <v>7</v>
      </c>
      <c r="E74" s="36" t="s">
        <v>7</v>
      </c>
      <c r="F74" s="40" t="e">
        <f>+INDEX('2. Usuarios'!#REF!,MATCH('6. Comp Comer'!C74&amp;'6. Comp Comer'!E74,'2. Usuarios'!#REF!,0))</f>
        <v>#REF!</v>
      </c>
      <c r="G74" s="43" t="e">
        <f>INDEX('5. Tarifa Comer'!$C$13:$R$24,MATCH('6. Comp Comer'!$C74,'5. Tarifa Comer'!$B$13:$B$24,0),MATCH('6. Comp Comer'!$D74,'5. Tarifa Comer'!$C$12:$R$12,0))</f>
        <v>#REF!</v>
      </c>
      <c r="H74" s="51" t="e">
        <f t="shared" si="2"/>
        <v>#REF!</v>
      </c>
    </row>
    <row r="75" spans="1:8" ht="16.8" x14ac:dyDescent="0.4">
      <c r="A75" t="str">
        <f t="shared" si="6"/>
        <v>Ms</v>
      </c>
      <c r="B75" s="50" t="str">
        <f t="shared" si="7"/>
        <v>RABTCentro Sur</v>
      </c>
      <c r="C75" s="36" t="s">
        <v>38</v>
      </c>
      <c r="D75" s="36" t="s">
        <v>7</v>
      </c>
      <c r="E75" s="36" t="s">
        <v>7</v>
      </c>
      <c r="F75" s="40" t="e">
        <f>+INDEX('2. Usuarios'!#REF!,MATCH('6. Comp Comer'!C75&amp;'6. Comp Comer'!E75,'2. Usuarios'!#REF!,0))</f>
        <v>#REF!</v>
      </c>
      <c r="G75" s="43" t="e">
        <f>INDEX('5. Tarifa Comer'!$C$13:$R$24,MATCH('6. Comp Comer'!$C75,'5. Tarifa Comer'!$B$13:$B$24,0),MATCH('6. Comp Comer'!$D75,'5. Tarifa Comer'!$C$12:$R$12,0))</f>
        <v>#REF!</v>
      </c>
      <c r="H75" s="51" t="e">
        <f t="shared" si="2"/>
        <v>#REF!</v>
      </c>
    </row>
    <row r="76" spans="1:8" ht="16.8" x14ac:dyDescent="0.4">
      <c r="A76" t="str">
        <f t="shared" si="6"/>
        <v>Mh</v>
      </c>
      <c r="B76" s="50" t="str">
        <f t="shared" si="7"/>
        <v>RAMTCentro Sur</v>
      </c>
      <c r="C76" s="36" t="s">
        <v>39</v>
      </c>
      <c r="D76" s="36" t="s">
        <v>7</v>
      </c>
      <c r="E76" s="36" t="s">
        <v>7</v>
      </c>
      <c r="F76" s="40" t="e">
        <f>+INDEX('2. Usuarios'!#REF!,MATCH('6. Comp Comer'!C76&amp;'6. Comp Comer'!E76,'2. Usuarios'!#REF!,0))</f>
        <v>#REF!</v>
      </c>
      <c r="G76" s="43" t="e">
        <f>INDEX('5. Tarifa Comer'!$C$13:$R$24,MATCH('6. Comp Comer'!$C76,'5. Tarifa Comer'!$B$13:$B$24,0),MATCH('6. Comp Comer'!$D76,'5. Tarifa Comer'!$C$12:$R$12,0))</f>
        <v>#REF!</v>
      </c>
      <c r="H76" s="51" t="e">
        <f t="shared" si="2"/>
        <v>#REF!</v>
      </c>
    </row>
    <row r="77" spans="1:8" ht="16.8" x14ac:dyDescent="0.4">
      <c r="A77" t="str">
        <f t="shared" si="6"/>
        <v>Ms</v>
      </c>
      <c r="B77" s="50" t="str">
        <f t="shared" si="7"/>
        <v>DB1Golfo Centro</v>
      </c>
      <c r="C77" s="36" t="s">
        <v>28</v>
      </c>
      <c r="D77" s="36" t="s">
        <v>8</v>
      </c>
      <c r="E77" s="36" t="s">
        <v>8</v>
      </c>
      <c r="F77" s="40" t="e">
        <f>+INDEX('2. Usuarios'!#REF!,MATCH('6. Comp Comer'!C77&amp;'6. Comp Comer'!E77,'2. Usuarios'!#REF!,0))</f>
        <v>#REF!</v>
      </c>
      <c r="G77" s="43" t="e">
        <f>INDEX('5. Tarifa Comer'!$C$13:$R$24,MATCH('6. Comp Comer'!$C77,'5. Tarifa Comer'!$B$13:$B$24,0),MATCH('6. Comp Comer'!$D77,'5. Tarifa Comer'!$C$12:$R$12,0))</f>
        <v>#REF!</v>
      </c>
      <c r="H77" s="51" t="e">
        <f t="shared" si="2"/>
        <v>#REF!</v>
      </c>
    </row>
    <row r="78" spans="1:8" ht="16.8" x14ac:dyDescent="0.4">
      <c r="A78" t="str">
        <f t="shared" si="6"/>
        <v>Ms</v>
      </c>
      <c r="B78" s="50" t="str">
        <f t="shared" si="7"/>
        <v>DB2Golfo Centro</v>
      </c>
      <c r="C78" s="36" t="s">
        <v>29</v>
      </c>
      <c r="D78" s="36" t="s">
        <v>8</v>
      </c>
      <c r="E78" s="36" t="s">
        <v>8</v>
      </c>
      <c r="F78" s="40" t="e">
        <f>+INDEX('2. Usuarios'!#REF!,MATCH('6. Comp Comer'!C78&amp;'6. Comp Comer'!E78,'2. Usuarios'!#REF!,0))</f>
        <v>#REF!</v>
      </c>
      <c r="G78" s="43" t="e">
        <f>INDEX('5. Tarifa Comer'!$C$13:$R$24,MATCH('6. Comp Comer'!$C78,'5. Tarifa Comer'!$B$13:$B$24,0),MATCH('6. Comp Comer'!$D78,'5. Tarifa Comer'!$C$12:$R$12,0))</f>
        <v>#REF!</v>
      </c>
      <c r="H78" s="51" t="e">
        <f t="shared" si="2"/>
        <v>#REF!</v>
      </c>
    </row>
    <row r="79" spans="1:8" ht="16.8" x14ac:dyDescent="0.4">
      <c r="A79" t="str">
        <f t="shared" si="6"/>
        <v>Mi</v>
      </c>
      <c r="B79" s="50" t="str">
        <f t="shared" si="7"/>
        <v>DISTGolfo Centro</v>
      </c>
      <c r="C79" s="36" t="s">
        <v>30</v>
      </c>
      <c r="D79" s="36" t="s">
        <v>8</v>
      </c>
      <c r="E79" s="36" t="s">
        <v>8</v>
      </c>
      <c r="F79" s="40" t="e">
        <f>+INDEX('2. Usuarios'!#REF!,MATCH('6. Comp Comer'!C79&amp;'6. Comp Comer'!E79,'2. Usuarios'!#REF!,0))</f>
        <v>#REF!</v>
      </c>
      <c r="G79" s="43" t="e">
        <f>INDEX('5. Tarifa Comer'!$C$13:$R$24,MATCH('6. Comp Comer'!$C79,'5. Tarifa Comer'!$B$13:$B$24,0),MATCH('6. Comp Comer'!$D79,'5. Tarifa Comer'!$C$12:$R$12,0))</f>
        <v>#REF!</v>
      </c>
      <c r="H79" s="51" t="e">
        <f t="shared" si="2"/>
        <v>#REF!</v>
      </c>
    </row>
    <row r="80" spans="1:8" ht="16.8" x14ac:dyDescent="0.4">
      <c r="A80" t="str">
        <f t="shared" si="6"/>
        <v>Mi</v>
      </c>
      <c r="B80" s="50" t="str">
        <f t="shared" si="7"/>
        <v>DITGolfo Centro</v>
      </c>
      <c r="C80" s="36" t="s">
        <v>31</v>
      </c>
      <c r="D80" s="36" t="s">
        <v>8</v>
      </c>
      <c r="E80" s="36" t="s">
        <v>8</v>
      </c>
      <c r="F80" s="40" t="e">
        <f>+INDEX('2. Usuarios'!#REF!,MATCH('6. Comp Comer'!C80&amp;'6. Comp Comer'!E80,'2. Usuarios'!#REF!,0))</f>
        <v>#REF!</v>
      </c>
      <c r="G80" s="43" t="e">
        <f>INDEX('5. Tarifa Comer'!$C$13:$R$24,MATCH('6. Comp Comer'!$C80,'5. Tarifa Comer'!$B$13:$B$24,0),MATCH('6. Comp Comer'!$D80,'5. Tarifa Comer'!$C$12:$R$12,0))</f>
        <v>#REF!</v>
      </c>
      <c r="H80" s="51" t="e">
        <f t="shared" si="2"/>
        <v>#REF!</v>
      </c>
    </row>
    <row r="81" spans="1:8" ht="16.8" x14ac:dyDescent="0.4">
      <c r="A81" t="str">
        <f t="shared" si="6"/>
        <v>Mh</v>
      </c>
      <c r="B81" s="50" t="str">
        <f t="shared" si="7"/>
        <v>GDBTGolfo Centro</v>
      </c>
      <c r="C81" s="36" t="s">
        <v>32</v>
      </c>
      <c r="D81" s="36" t="s">
        <v>8</v>
      </c>
      <c r="E81" s="36" t="s">
        <v>8</v>
      </c>
      <c r="F81" s="40" t="e">
        <f>+INDEX('2. Usuarios'!#REF!,MATCH('6. Comp Comer'!C81&amp;'6. Comp Comer'!E81,'2. Usuarios'!#REF!,0))</f>
        <v>#REF!</v>
      </c>
      <c r="G81" s="43" t="e">
        <f>INDEX('5. Tarifa Comer'!$C$13:$R$24,MATCH('6. Comp Comer'!$C81,'5. Tarifa Comer'!$B$13:$B$24,0),MATCH('6. Comp Comer'!$D81,'5. Tarifa Comer'!$C$12:$R$12,0))</f>
        <v>#REF!</v>
      </c>
      <c r="H81" s="51" t="e">
        <f t="shared" si="2"/>
        <v>#REF!</v>
      </c>
    </row>
    <row r="82" spans="1:8" ht="16.8" x14ac:dyDescent="0.4">
      <c r="A82" t="str">
        <f t="shared" si="6"/>
        <v>Mh</v>
      </c>
      <c r="B82" s="50" t="str">
        <f t="shared" si="7"/>
        <v>GDMTHGolfo Centro</v>
      </c>
      <c r="C82" s="36" t="s">
        <v>33</v>
      </c>
      <c r="D82" s="36" t="s">
        <v>8</v>
      </c>
      <c r="E82" s="36" t="s">
        <v>8</v>
      </c>
      <c r="F82" s="40" t="e">
        <f>+INDEX('2. Usuarios'!#REF!,MATCH('6. Comp Comer'!C82&amp;'6. Comp Comer'!E82,'2. Usuarios'!#REF!,0))</f>
        <v>#REF!</v>
      </c>
      <c r="G82" s="43" t="e">
        <f>INDEX('5. Tarifa Comer'!$C$13:$R$24,MATCH('6. Comp Comer'!$C82,'5. Tarifa Comer'!$B$13:$B$24,0),MATCH('6. Comp Comer'!$D82,'5. Tarifa Comer'!$C$12:$R$12,0))</f>
        <v>#REF!</v>
      </c>
      <c r="H82" s="51" t="e">
        <f t="shared" ref="H82:H145" si="8">(F82*G82)*12</f>
        <v>#REF!</v>
      </c>
    </row>
    <row r="83" spans="1:8" ht="16.8" x14ac:dyDescent="0.4">
      <c r="A83" t="str">
        <f t="shared" si="6"/>
        <v>Mh</v>
      </c>
      <c r="B83" s="50" t="str">
        <f t="shared" si="7"/>
        <v>GDMTOGolfo Centro</v>
      </c>
      <c r="C83" s="36" t="s">
        <v>34</v>
      </c>
      <c r="D83" s="36" t="s">
        <v>8</v>
      </c>
      <c r="E83" s="36" t="s">
        <v>8</v>
      </c>
      <c r="F83" s="40" t="e">
        <f>+INDEX('2. Usuarios'!#REF!,MATCH('6. Comp Comer'!C83&amp;'6. Comp Comer'!E83,'2. Usuarios'!#REF!,0))</f>
        <v>#REF!</v>
      </c>
      <c r="G83" s="43" t="e">
        <f>INDEX('5. Tarifa Comer'!$C$13:$R$24,MATCH('6. Comp Comer'!$C83,'5. Tarifa Comer'!$B$13:$B$24,0),MATCH('6. Comp Comer'!$D83,'5. Tarifa Comer'!$C$12:$R$12,0))</f>
        <v>#REF!</v>
      </c>
      <c r="H83" s="51" t="e">
        <f t="shared" si="8"/>
        <v>#REF!</v>
      </c>
    </row>
    <row r="84" spans="1:8" ht="16.8" x14ac:dyDescent="0.4">
      <c r="A84" t="str">
        <f t="shared" si="6"/>
        <v>Ms</v>
      </c>
      <c r="B84" s="50" t="str">
        <f t="shared" si="7"/>
        <v>PDBTGolfo Centro</v>
      </c>
      <c r="C84" s="36" t="s">
        <v>35</v>
      </c>
      <c r="D84" s="36" t="s">
        <v>8</v>
      </c>
      <c r="E84" s="36" t="s">
        <v>8</v>
      </c>
      <c r="F84" s="40" t="e">
        <f>+INDEX('2. Usuarios'!#REF!,MATCH('6. Comp Comer'!C84&amp;'6. Comp Comer'!E84,'2. Usuarios'!#REF!,0))</f>
        <v>#REF!</v>
      </c>
      <c r="G84" s="43" t="e">
        <f>INDEX('5. Tarifa Comer'!$C$13:$R$24,MATCH('6. Comp Comer'!$C84,'5. Tarifa Comer'!$B$13:$B$24,0),MATCH('6. Comp Comer'!$D84,'5. Tarifa Comer'!$C$12:$R$12,0))</f>
        <v>#REF!</v>
      </c>
      <c r="H84" s="51" t="e">
        <f t="shared" si="8"/>
        <v>#REF!</v>
      </c>
    </row>
    <row r="85" spans="1:8" ht="16.8" x14ac:dyDescent="0.4">
      <c r="A85" t="str">
        <f t="shared" si="6"/>
        <v>Ms</v>
      </c>
      <c r="B85" s="50" t="str">
        <f t="shared" si="7"/>
        <v>APBTGolfo Centro</v>
      </c>
      <c r="C85" s="36" t="s">
        <v>36</v>
      </c>
      <c r="D85" s="36" t="s">
        <v>8</v>
      </c>
      <c r="E85" s="36" t="s">
        <v>8</v>
      </c>
      <c r="F85" s="40" t="e">
        <f>+INDEX('2. Usuarios'!#REF!,MATCH('6. Comp Comer'!C85&amp;'6. Comp Comer'!E85,'2. Usuarios'!#REF!,0))</f>
        <v>#REF!</v>
      </c>
      <c r="G85" s="43" t="e">
        <f>INDEX('5. Tarifa Comer'!$C$13:$R$24,MATCH('6. Comp Comer'!$C85,'5. Tarifa Comer'!$B$13:$B$24,0),MATCH('6. Comp Comer'!$D85,'5. Tarifa Comer'!$C$12:$R$12,0))</f>
        <v>#REF!</v>
      </c>
      <c r="H85" s="51" t="e">
        <f t="shared" si="8"/>
        <v>#REF!</v>
      </c>
    </row>
    <row r="86" spans="1:8" ht="16.8" x14ac:dyDescent="0.4">
      <c r="A86" t="str">
        <f t="shared" si="6"/>
        <v>Mh</v>
      </c>
      <c r="B86" s="50" t="str">
        <f t="shared" si="7"/>
        <v>APMTGolfo Centro</v>
      </c>
      <c r="C86" s="36" t="s">
        <v>37</v>
      </c>
      <c r="D86" s="36" t="s">
        <v>8</v>
      </c>
      <c r="E86" s="36" t="s">
        <v>8</v>
      </c>
      <c r="F86" s="40" t="e">
        <f>+INDEX('2. Usuarios'!#REF!,MATCH('6. Comp Comer'!C86&amp;'6. Comp Comer'!E86,'2. Usuarios'!#REF!,0))</f>
        <v>#REF!</v>
      </c>
      <c r="G86" s="43" t="e">
        <f>INDEX('5. Tarifa Comer'!$C$13:$R$24,MATCH('6. Comp Comer'!$C86,'5. Tarifa Comer'!$B$13:$B$24,0),MATCH('6. Comp Comer'!$D86,'5. Tarifa Comer'!$C$12:$R$12,0))</f>
        <v>#REF!</v>
      </c>
      <c r="H86" s="51" t="e">
        <f t="shared" si="8"/>
        <v>#REF!</v>
      </c>
    </row>
    <row r="87" spans="1:8" ht="16.8" x14ac:dyDescent="0.4">
      <c r="A87" t="str">
        <f t="shared" si="6"/>
        <v>Ms</v>
      </c>
      <c r="B87" s="50" t="str">
        <f t="shared" si="7"/>
        <v>RABTGolfo Centro</v>
      </c>
      <c r="C87" s="36" t="s">
        <v>38</v>
      </c>
      <c r="D87" s="36" t="s">
        <v>8</v>
      </c>
      <c r="E87" s="36" t="s">
        <v>8</v>
      </c>
      <c r="F87" s="40" t="e">
        <f>+INDEX('2. Usuarios'!#REF!,MATCH('6. Comp Comer'!C87&amp;'6. Comp Comer'!E87,'2. Usuarios'!#REF!,0))</f>
        <v>#REF!</v>
      </c>
      <c r="G87" s="43" t="e">
        <f>INDEX('5. Tarifa Comer'!$C$13:$R$24,MATCH('6. Comp Comer'!$C87,'5. Tarifa Comer'!$B$13:$B$24,0),MATCH('6. Comp Comer'!$D87,'5. Tarifa Comer'!$C$12:$R$12,0))</f>
        <v>#REF!</v>
      </c>
      <c r="H87" s="51" t="e">
        <f t="shared" si="8"/>
        <v>#REF!</v>
      </c>
    </row>
    <row r="88" spans="1:8" ht="16.8" x14ac:dyDescent="0.4">
      <c r="A88" t="str">
        <f t="shared" si="6"/>
        <v>Mh</v>
      </c>
      <c r="B88" s="50" t="str">
        <f t="shared" si="7"/>
        <v>RAMTGolfo Centro</v>
      </c>
      <c r="C88" s="36" t="s">
        <v>39</v>
      </c>
      <c r="D88" s="36" t="s">
        <v>8</v>
      </c>
      <c r="E88" s="36" t="s">
        <v>8</v>
      </c>
      <c r="F88" s="40" t="e">
        <f>+INDEX('2. Usuarios'!#REF!,MATCH('6. Comp Comer'!C88&amp;'6. Comp Comer'!E88,'2. Usuarios'!#REF!,0))</f>
        <v>#REF!</v>
      </c>
      <c r="G88" s="43" t="e">
        <f>INDEX('5. Tarifa Comer'!$C$13:$R$24,MATCH('6. Comp Comer'!$C88,'5. Tarifa Comer'!$B$13:$B$24,0),MATCH('6. Comp Comer'!$D88,'5. Tarifa Comer'!$C$12:$R$12,0))</f>
        <v>#REF!</v>
      </c>
      <c r="H88" s="51" t="e">
        <f t="shared" si="8"/>
        <v>#REF!</v>
      </c>
    </row>
    <row r="89" spans="1:8" ht="16.8" x14ac:dyDescent="0.4">
      <c r="A89" t="str">
        <f t="shared" si="6"/>
        <v>Ms</v>
      </c>
      <c r="B89" s="50" t="str">
        <f t="shared" si="7"/>
        <v>DB1Golfo Norte</v>
      </c>
      <c r="C89" s="36" t="s">
        <v>28</v>
      </c>
      <c r="D89" s="36" t="s">
        <v>9</v>
      </c>
      <c r="E89" s="36" t="s">
        <v>9</v>
      </c>
      <c r="F89" s="40" t="e">
        <f>+INDEX('2. Usuarios'!#REF!,MATCH('6. Comp Comer'!C89&amp;'6. Comp Comer'!E89,'2. Usuarios'!#REF!,0))</f>
        <v>#REF!</v>
      </c>
      <c r="G89" s="43" t="e">
        <f>INDEX('5. Tarifa Comer'!$C$13:$R$24,MATCH('6. Comp Comer'!$C89,'5. Tarifa Comer'!$B$13:$B$24,0),MATCH('6. Comp Comer'!$D89,'5. Tarifa Comer'!$C$12:$R$12,0))</f>
        <v>#REF!</v>
      </c>
      <c r="H89" s="51" t="e">
        <f t="shared" si="8"/>
        <v>#REF!</v>
      </c>
    </row>
    <row r="90" spans="1:8" ht="16.8" x14ac:dyDescent="0.4">
      <c r="A90" t="str">
        <f t="shared" si="6"/>
        <v>Ms</v>
      </c>
      <c r="B90" s="50" t="str">
        <f t="shared" si="7"/>
        <v>DB2Golfo Norte</v>
      </c>
      <c r="C90" s="36" t="s">
        <v>29</v>
      </c>
      <c r="D90" s="36" t="s">
        <v>9</v>
      </c>
      <c r="E90" s="36" t="s">
        <v>9</v>
      </c>
      <c r="F90" s="40" t="e">
        <f>+INDEX('2. Usuarios'!#REF!,MATCH('6. Comp Comer'!C90&amp;'6. Comp Comer'!E90,'2. Usuarios'!#REF!,0))</f>
        <v>#REF!</v>
      </c>
      <c r="G90" s="43" t="e">
        <f>INDEX('5. Tarifa Comer'!$C$13:$R$24,MATCH('6. Comp Comer'!$C90,'5. Tarifa Comer'!$B$13:$B$24,0),MATCH('6. Comp Comer'!$D90,'5. Tarifa Comer'!$C$12:$R$12,0))</f>
        <v>#REF!</v>
      </c>
      <c r="H90" s="51" t="e">
        <f t="shared" si="8"/>
        <v>#REF!</v>
      </c>
    </row>
    <row r="91" spans="1:8" ht="16.8" x14ac:dyDescent="0.4">
      <c r="A91" t="str">
        <f t="shared" si="6"/>
        <v>Mi</v>
      </c>
      <c r="B91" s="50" t="str">
        <f t="shared" si="7"/>
        <v>DISTGolfo Norte</v>
      </c>
      <c r="C91" s="36" t="s">
        <v>30</v>
      </c>
      <c r="D91" s="36" t="s">
        <v>9</v>
      </c>
      <c r="E91" s="36" t="s">
        <v>9</v>
      </c>
      <c r="F91" s="40" t="e">
        <f>+INDEX('2. Usuarios'!#REF!,MATCH('6. Comp Comer'!C91&amp;'6. Comp Comer'!E91,'2. Usuarios'!#REF!,0))</f>
        <v>#REF!</v>
      </c>
      <c r="G91" s="43" t="e">
        <f>INDEX('5. Tarifa Comer'!$C$13:$R$24,MATCH('6. Comp Comer'!$C91,'5. Tarifa Comer'!$B$13:$B$24,0),MATCH('6. Comp Comer'!$D91,'5. Tarifa Comer'!$C$12:$R$12,0))</f>
        <v>#REF!</v>
      </c>
      <c r="H91" s="51" t="e">
        <f t="shared" si="8"/>
        <v>#REF!</v>
      </c>
    </row>
    <row r="92" spans="1:8" ht="16.8" x14ac:dyDescent="0.4">
      <c r="A92" t="str">
        <f t="shared" si="6"/>
        <v>Mi</v>
      </c>
      <c r="B92" s="50" t="str">
        <f t="shared" si="7"/>
        <v>DITGolfo Norte</v>
      </c>
      <c r="C92" s="36" t="s">
        <v>31</v>
      </c>
      <c r="D92" s="36" t="s">
        <v>9</v>
      </c>
      <c r="E92" s="36" t="s">
        <v>9</v>
      </c>
      <c r="F92" s="40" t="e">
        <f>+INDEX('2. Usuarios'!#REF!,MATCH('6. Comp Comer'!C92&amp;'6. Comp Comer'!E92,'2. Usuarios'!#REF!,0))</f>
        <v>#REF!</v>
      </c>
      <c r="G92" s="43" t="e">
        <f>INDEX('5. Tarifa Comer'!$C$13:$R$24,MATCH('6. Comp Comer'!$C92,'5. Tarifa Comer'!$B$13:$B$24,0),MATCH('6. Comp Comer'!$D92,'5. Tarifa Comer'!$C$12:$R$12,0))</f>
        <v>#REF!</v>
      </c>
      <c r="H92" s="51" t="e">
        <f t="shared" si="8"/>
        <v>#REF!</v>
      </c>
    </row>
    <row r="93" spans="1:8" ht="16.8" x14ac:dyDescent="0.4">
      <c r="A93" t="str">
        <f t="shared" si="6"/>
        <v>Mh</v>
      </c>
      <c r="B93" s="50" t="str">
        <f t="shared" si="7"/>
        <v>GDBTGolfo Norte</v>
      </c>
      <c r="C93" s="36" t="s">
        <v>32</v>
      </c>
      <c r="D93" s="36" t="s">
        <v>9</v>
      </c>
      <c r="E93" s="36" t="s">
        <v>9</v>
      </c>
      <c r="F93" s="40" t="e">
        <f>+INDEX('2. Usuarios'!#REF!,MATCH('6. Comp Comer'!C93&amp;'6. Comp Comer'!E93,'2. Usuarios'!#REF!,0))</f>
        <v>#REF!</v>
      </c>
      <c r="G93" s="43" t="e">
        <f>INDEX('5. Tarifa Comer'!$C$13:$R$24,MATCH('6. Comp Comer'!$C93,'5. Tarifa Comer'!$B$13:$B$24,0),MATCH('6. Comp Comer'!$D93,'5. Tarifa Comer'!$C$12:$R$12,0))</f>
        <v>#REF!</v>
      </c>
      <c r="H93" s="51" t="e">
        <f t="shared" si="8"/>
        <v>#REF!</v>
      </c>
    </row>
    <row r="94" spans="1:8" ht="16.8" x14ac:dyDescent="0.4">
      <c r="A94" t="str">
        <f t="shared" si="6"/>
        <v>Mh</v>
      </c>
      <c r="B94" s="50" t="str">
        <f t="shared" si="7"/>
        <v>GDMTHGolfo Norte</v>
      </c>
      <c r="C94" s="36" t="s">
        <v>33</v>
      </c>
      <c r="D94" s="36" t="s">
        <v>9</v>
      </c>
      <c r="E94" s="36" t="s">
        <v>9</v>
      </c>
      <c r="F94" s="40" t="e">
        <f>+INDEX('2. Usuarios'!#REF!,MATCH('6. Comp Comer'!C94&amp;'6. Comp Comer'!E94,'2. Usuarios'!#REF!,0))</f>
        <v>#REF!</v>
      </c>
      <c r="G94" s="43" t="e">
        <f>INDEX('5. Tarifa Comer'!$C$13:$R$24,MATCH('6. Comp Comer'!$C94,'5. Tarifa Comer'!$B$13:$B$24,0),MATCH('6. Comp Comer'!$D94,'5. Tarifa Comer'!$C$12:$R$12,0))</f>
        <v>#REF!</v>
      </c>
      <c r="H94" s="51" t="e">
        <f t="shared" si="8"/>
        <v>#REF!</v>
      </c>
    </row>
    <row r="95" spans="1:8" ht="16.8" x14ac:dyDescent="0.4">
      <c r="A95" t="str">
        <f t="shared" si="6"/>
        <v>Mh</v>
      </c>
      <c r="B95" s="50" t="str">
        <f t="shared" si="7"/>
        <v>GDMTOGolfo Norte</v>
      </c>
      <c r="C95" s="36" t="s">
        <v>34</v>
      </c>
      <c r="D95" s="36" t="s">
        <v>9</v>
      </c>
      <c r="E95" s="36" t="s">
        <v>9</v>
      </c>
      <c r="F95" s="40" t="e">
        <f>+INDEX('2. Usuarios'!#REF!,MATCH('6. Comp Comer'!C95&amp;'6. Comp Comer'!E95,'2. Usuarios'!#REF!,0))</f>
        <v>#REF!</v>
      </c>
      <c r="G95" s="43" t="e">
        <f>INDEX('5. Tarifa Comer'!$C$13:$R$24,MATCH('6. Comp Comer'!$C95,'5. Tarifa Comer'!$B$13:$B$24,0),MATCH('6. Comp Comer'!$D95,'5. Tarifa Comer'!$C$12:$R$12,0))</f>
        <v>#REF!</v>
      </c>
      <c r="H95" s="51" t="e">
        <f t="shared" si="8"/>
        <v>#REF!</v>
      </c>
    </row>
    <row r="96" spans="1:8" ht="16.8" x14ac:dyDescent="0.4">
      <c r="A96" t="str">
        <f t="shared" si="6"/>
        <v>Ms</v>
      </c>
      <c r="B96" s="50" t="str">
        <f t="shared" si="7"/>
        <v>PDBTGolfo Norte</v>
      </c>
      <c r="C96" s="36" t="s">
        <v>35</v>
      </c>
      <c r="D96" s="36" t="s">
        <v>9</v>
      </c>
      <c r="E96" s="36" t="s">
        <v>9</v>
      </c>
      <c r="F96" s="40" t="e">
        <f>+INDEX('2. Usuarios'!#REF!,MATCH('6. Comp Comer'!C96&amp;'6. Comp Comer'!E96,'2. Usuarios'!#REF!,0))</f>
        <v>#REF!</v>
      </c>
      <c r="G96" s="43" t="e">
        <f>INDEX('5. Tarifa Comer'!$C$13:$R$24,MATCH('6. Comp Comer'!$C96,'5. Tarifa Comer'!$B$13:$B$24,0),MATCH('6. Comp Comer'!$D96,'5. Tarifa Comer'!$C$12:$R$12,0))</f>
        <v>#REF!</v>
      </c>
      <c r="H96" s="51" t="e">
        <f t="shared" si="8"/>
        <v>#REF!</v>
      </c>
    </row>
    <row r="97" spans="1:8" ht="16.8" x14ac:dyDescent="0.4">
      <c r="A97" t="str">
        <f t="shared" si="6"/>
        <v>Ms</v>
      </c>
      <c r="B97" s="50" t="str">
        <f t="shared" si="7"/>
        <v>APBTGolfo Norte</v>
      </c>
      <c r="C97" s="36" t="s">
        <v>36</v>
      </c>
      <c r="D97" s="36" t="s">
        <v>9</v>
      </c>
      <c r="E97" s="36" t="s">
        <v>9</v>
      </c>
      <c r="F97" s="40" t="e">
        <f>+INDEX('2. Usuarios'!#REF!,MATCH('6. Comp Comer'!C97&amp;'6. Comp Comer'!E97,'2. Usuarios'!#REF!,0))</f>
        <v>#REF!</v>
      </c>
      <c r="G97" s="43" t="e">
        <f>INDEX('5. Tarifa Comer'!$C$13:$R$24,MATCH('6. Comp Comer'!$C97,'5. Tarifa Comer'!$B$13:$B$24,0),MATCH('6. Comp Comer'!$D97,'5. Tarifa Comer'!$C$12:$R$12,0))</f>
        <v>#REF!</v>
      </c>
      <c r="H97" s="51" t="e">
        <f t="shared" si="8"/>
        <v>#REF!</v>
      </c>
    </row>
    <row r="98" spans="1:8" ht="16.8" x14ac:dyDescent="0.4">
      <c r="A98" t="str">
        <f t="shared" si="6"/>
        <v>Mh</v>
      </c>
      <c r="B98" s="50" t="str">
        <f t="shared" si="7"/>
        <v>APMTGolfo Norte</v>
      </c>
      <c r="C98" s="36" t="s">
        <v>37</v>
      </c>
      <c r="D98" s="36" t="s">
        <v>9</v>
      </c>
      <c r="E98" s="36" t="s">
        <v>9</v>
      </c>
      <c r="F98" s="40" t="e">
        <f>+INDEX('2. Usuarios'!#REF!,MATCH('6. Comp Comer'!C98&amp;'6. Comp Comer'!E98,'2. Usuarios'!#REF!,0))</f>
        <v>#REF!</v>
      </c>
      <c r="G98" s="43" t="e">
        <f>INDEX('5. Tarifa Comer'!$C$13:$R$24,MATCH('6. Comp Comer'!$C98,'5. Tarifa Comer'!$B$13:$B$24,0),MATCH('6. Comp Comer'!$D98,'5. Tarifa Comer'!$C$12:$R$12,0))</f>
        <v>#REF!</v>
      </c>
      <c r="H98" s="51" t="e">
        <f t="shared" si="8"/>
        <v>#REF!</v>
      </c>
    </row>
    <row r="99" spans="1:8" ht="16.8" x14ac:dyDescent="0.4">
      <c r="A99" t="str">
        <f t="shared" si="6"/>
        <v>Ms</v>
      </c>
      <c r="B99" s="50" t="str">
        <f t="shared" si="7"/>
        <v>RABTGolfo Norte</v>
      </c>
      <c r="C99" s="36" t="s">
        <v>38</v>
      </c>
      <c r="D99" s="36" t="s">
        <v>9</v>
      </c>
      <c r="E99" s="36" t="s">
        <v>9</v>
      </c>
      <c r="F99" s="40" t="e">
        <f>+INDEX('2. Usuarios'!#REF!,MATCH('6. Comp Comer'!C99&amp;'6. Comp Comer'!E99,'2. Usuarios'!#REF!,0))</f>
        <v>#REF!</v>
      </c>
      <c r="G99" s="43" t="e">
        <f>INDEX('5. Tarifa Comer'!$C$13:$R$24,MATCH('6. Comp Comer'!$C99,'5. Tarifa Comer'!$B$13:$B$24,0),MATCH('6. Comp Comer'!$D99,'5. Tarifa Comer'!$C$12:$R$12,0))</f>
        <v>#REF!</v>
      </c>
      <c r="H99" s="51" t="e">
        <f t="shared" si="8"/>
        <v>#REF!</v>
      </c>
    </row>
    <row r="100" spans="1:8" ht="16.8" x14ac:dyDescent="0.4">
      <c r="A100" t="str">
        <f t="shared" si="6"/>
        <v>Mh</v>
      </c>
      <c r="B100" s="50" t="str">
        <f t="shared" si="7"/>
        <v>RAMTGolfo Norte</v>
      </c>
      <c r="C100" s="36" t="s">
        <v>39</v>
      </c>
      <c r="D100" s="36" t="s">
        <v>9</v>
      </c>
      <c r="E100" s="36" t="s">
        <v>9</v>
      </c>
      <c r="F100" s="40" t="e">
        <f>+INDEX('2. Usuarios'!#REF!,MATCH('6. Comp Comer'!C100&amp;'6. Comp Comer'!E100,'2. Usuarios'!#REF!,0))</f>
        <v>#REF!</v>
      </c>
      <c r="G100" s="43" t="e">
        <f>INDEX('5. Tarifa Comer'!$C$13:$R$24,MATCH('6. Comp Comer'!$C100,'5. Tarifa Comer'!$B$13:$B$24,0),MATCH('6. Comp Comer'!$D100,'5. Tarifa Comer'!$C$12:$R$12,0))</f>
        <v>#REF!</v>
      </c>
      <c r="H100" s="51" t="e">
        <f t="shared" si="8"/>
        <v>#REF!</v>
      </c>
    </row>
    <row r="101" spans="1:8" ht="16.8" x14ac:dyDescent="0.4">
      <c r="A101" t="str">
        <f t="shared" si="6"/>
        <v>Ms</v>
      </c>
      <c r="B101" s="50" t="str">
        <f t="shared" si="7"/>
        <v>DB1Jalisco</v>
      </c>
      <c r="C101" s="36" t="s">
        <v>28</v>
      </c>
      <c r="D101" s="36" t="s">
        <v>10</v>
      </c>
      <c r="E101" s="36" t="s">
        <v>10</v>
      </c>
      <c r="F101" s="40" t="e">
        <f>+INDEX('2. Usuarios'!#REF!,MATCH('6. Comp Comer'!C101&amp;'6. Comp Comer'!E101,'2. Usuarios'!#REF!,0))</f>
        <v>#REF!</v>
      </c>
      <c r="G101" s="43" t="e">
        <f>INDEX('5. Tarifa Comer'!$C$13:$R$24,MATCH('6. Comp Comer'!$C101,'5. Tarifa Comer'!$B$13:$B$24,0),MATCH('6. Comp Comer'!$D101,'5. Tarifa Comer'!$C$12:$R$12,0))</f>
        <v>#REF!</v>
      </c>
      <c r="H101" s="51" t="e">
        <f t="shared" si="8"/>
        <v>#REF!</v>
      </c>
    </row>
    <row r="102" spans="1:8" ht="16.8" x14ac:dyDescent="0.4">
      <c r="A102" t="str">
        <f t="shared" si="6"/>
        <v>Ms</v>
      </c>
      <c r="B102" s="50" t="str">
        <f t="shared" si="7"/>
        <v>DB2Jalisco</v>
      </c>
      <c r="C102" s="36" t="s">
        <v>29</v>
      </c>
      <c r="D102" s="36" t="s">
        <v>10</v>
      </c>
      <c r="E102" s="36" t="s">
        <v>10</v>
      </c>
      <c r="F102" s="40" t="e">
        <f>+INDEX('2. Usuarios'!#REF!,MATCH('6. Comp Comer'!C102&amp;'6. Comp Comer'!E102,'2. Usuarios'!#REF!,0))</f>
        <v>#REF!</v>
      </c>
      <c r="G102" s="43" t="e">
        <f>INDEX('5. Tarifa Comer'!$C$13:$R$24,MATCH('6. Comp Comer'!$C102,'5. Tarifa Comer'!$B$13:$B$24,0),MATCH('6. Comp Comer'!$D102,'5. Tarifa Comer'!$C$12:$R$12,0))</f>
        <v>#REF!</v>
      </c>
      <c r="H102" s="51" t="e">
        <f t="shared" si="8"/>
        <v>#REF!</v>
      </c>
    </row>
    <row r="103" spans="1:8" ht="16.8" x14ac:dyDescent="0.4">
      <c r="A103" t="str">
        <f t="shared" si="6"/>
        <v>Mi</v>
      </c>
      <c r="B103" s="50" t="str">
        <f t="shared" si="7"/>
        <v>DISTJalisco</v>
      </c>
      <c r="C103" s="36" t="s">
        <v>30</v>
      </c>
      <c r="D103" s="36" t="s">
        <v>10</v>
      </c>
      <c r="E103" s="36" t="s">
        <v>10</v>
      </c>
      <c r="F103" s="40" t="e">
        <f>+INDEX('2. Usuarios'!#REF!,MATCH('6. Comp Comer'!C103&amp;'6. Comp Comer'!E103,'2. Usuarios'!#REF!,0))</f>
        <v>#REF!</v>
      </c>
      <c r="G103" s="43" t="e">
        <f>INDEX('5. Tarifa Comer'!$C$13:$R$24,MATCH('6. Comp Comer'!$C103,'5. Tarifa Comer'!$B$13:$B$24,0),MATCH('6. Comp Comer'!$D103,'5. Tarifa Comer'!$C$12:$R$12,0))</f>
        <v>#REF!</v>
      </c>
      <c r="H103" s="51" t="e">
        <f t="shared" si="8"/>
        <v>#REF!</v>
      </c>
    </row>
    <row r="104" spans="1:8" ht="16.8" x14ac:dyDescent="0.4">
      <c r="A104" t="str">
        <f t="shared" si="6"/>
        <v>Mi</v>
      </c>
      <c r="B104" s="50" t="str">
        <f t="shared" si="7"/>
        <v>DITJalisco</v>
      </c>
      <c r="C104" s="36" t="s">
        <v>31</v>
      </c>
      <c r="D104" s="36" t="s">
        <v>10</v>
      </c>
      <c r="E104" s="36" t="s">
        <v>10</v>
      </c>
      <c r="F104" s="40" t="e">
        <f>+INDEX('2. Usuarios'!#REF!,MATCH('6. Comp Comer'!C104&amp;'6. Comp Comer'!E104,'2. Usuarios'!#REF!,0))</f>
        <v>#REF!</v>
      </c>
      <c r="G104" s="43" t="e">
        <f>INDEX('5. Tarifa Comer'!$C$13:$R$24,MATCH('6. Comp Comer'!$C104,'5. Tarifa Comer'!$B$13:$B$24,0),MATCH('6. Comp Comer'!$D104,'5. Tarifa Comer'!$C$12:$R$12,0))</f>
        <v>#REF!</v>
      </c>
      <c r="H104" s="51" t="e">
        <f t="shared" si="8"/>
        <v>#REF!</v>
      </c>
    </row>
    <row r="105" spans="1:8" ht="16.8" x14ac:dyDescent="0.4">
      <c r="A105" t="str">
        <f t="shared" si="6"/>
        <v>Mh</v>
      </c>
      <c r="B105" s="50" t="str">
        <f t="shared" si="7"/>
        <v>GDBTJalisco</v>
      </c>
      <c r="C105" s="36" t="s">
        <v>32</v>
      </c>
      <c r="D105" s="36" t="s">
        <v>10</v>
      </c>
      <c r="E105" s="36" t="s">
        <v>10</v>
      </c>
      <c r="F105" s="40" t="e">
        <f>+INDEX('2. Usuarios'!#REF!,MATCH('6. Comp Comer'!C105&amp;'6. Comp Comer'!E105,'2. Usuarios'!#REF!,0))</f>
        <v>#REF!</v>
      </c>
      <c r="G105" s="43" t="e">
        <f>INDEX('5. Tarifa Comer'!$C$13:$R$24,MATCH('6. Comp Comer'!$C105,'5. Tarifa Comer'!$B$13:$B$24,0),MATCH('6. Comp Comer'!$D105,'5. Tarifa Comer'!$C$12:$R$12,0))</f>
        <v>#REF!</v>
      </c>
      <c r="H105" s="51" t="e">
        <f t="shared" si="8"/>
        <v>#REF!</v>
      </c>
    </row>
    <row r="106" spans="1:8" ht="16.8" x14ac:dyDescent="0.4">
      <c r="A106" t="str">
        <f t="shared" si="6"/>
        <v>Mh</v>
      </c>
      <c r="B106" s="50" t="str">
        <f t="shared" si="7"/>
        <v>GDMTHJalisco</v>
      </c>
      <c r="C106" s="36" t="s">
        <v>33</v>
      </c>
      <c r="D106" s="36" t="s">
        <v>10</v>
      </c>
      <c r="E106" s="36" t="s">
        <v>10</v>
      </c>
      <c r="F106" s="40" t="e">
        <f>+INDEX('2. Usuarios'!#REF!,MATCH('6. Comp Comer'!C106&amp;'6. Comp Comer'!E106,'2. Usuarios'!#REF!,0))</f>
        <v>#REF!</v>
      </c>
      <c r="G106" s="43" t="e">
        <f>INDEX('5. Tarifa Comer'!$C$13:$R$24,MATCH('6. Comp Comer'!$C106,'5. Tarifa Comer'!$B$13:$B$24,0),MATCH('6. Comp Comer'!$D106,'5. Tarifa Comer'!$C$12:$R$12,0))</f>
        <v>#REF!</v>
      </c>
      <c r="H106" s="51" t="e">
        <f t="shared" si="8"/>
        <v>#REF!</v>
      </c>
    </row>
    <row r="107" spans="1:8" ht="16.8" x14ac:dyDescent="0.4">
      <c r="A107" t="str">
        <f t="shared" si="6"/>
        <v>Mh</v>
      </c>
      <c r="B107" s="50" t="str">
        <f t="shared" si="7"/>
        <v>GDMTOJalisco</v>
      </c>
      <c r="C107" s="36" t="s">
        <v>34</v>
      </c>
      <c r="D107" s="36" t="s">
        <v>10</v>
      </c>
      <c r="E107" s="36" t="s">
        <v>10</v>
      </c>
      <c r="F107" s="40" t="e">
        <f>+INDEX('2. Usuarios'!#REF!,MATCH('6. Comp Comer'!C107&amp;'6. Comp Comer'!E107,'2. Usuarios'!#REF!,0))</f>
        <v>#REF!</v>
      </c>
      <c r="G107" s="43" t="e">
        <f>INDEX('5. Tarifa Comer'!$C$13:$R$24,MATCH('6. Comp Comer'!$C107,'5. Tarifa Comer'!$B$13:$B$24,0),MATCH('6. Comp Comer'!$D107,'5. Tarifa Comer'!$C$12:$R$12,0))</f>
        <v>#REF!</v>
      </c>
      <c r="H107" s="51" t="e">
        <f t="shared" si="8"/>
        <v>#REF!</v>
      </c>
    </row>
    <row r="108" spans="1:8" ht="16.8" x14ac:dyDescent="0.4">
      <c r="A108" t="str">
        <f t="shared" si="6"/>
        <v>Ms</v>
      </c>
      <c r="B108" s="50" t="str">
        <f t="shared" si="7"/>
        <v>PDBTJalisco</v>
      </c>
      <c r="C108" s="36" t="s">
        <v>35</v>
      </c>
      <c r="D108" s="36" t="s">
        <v>10</v>
      </c>
      <c r="E108" s="36" t="s">
        <v>10</v>
      </c>
      <c r="F108" s="40" t="e">
        <f>+INDEX('2. Usuarios'!#REF!,MATCH('6. Comp Comer'!C108&amp;'6. Comp Comer'!E108,'2. Usuarios'!#REF!,0))</f>
        <v>#REF!</v>
      </c>
      <c r="G108" s="43" t="e">
        <f>INDEX('5. Tarifa Comer'!$C$13:$R$24,MATCH('6. Comp Comer'!$C108,'5. Tarifa Comer'!$B$13:$B$24,0),MATCH('6. Comp Comer'!$D108,'5. Tarifa Comer'!$C$12:$R$12,0))</f>
        <v>#REF!</v>
      </c>
      <c r="H108" s="51" t="e">
        <f t="shared" si="8"/>
        <v>#REF!</v>
      </c>
    </row>
    <row r="109" spans="1:8" ht="16.8" x14ac:dyDescent="0.4">
      <c r="A109" t="str">
        <f t="shared" si="6"/>
        <v>Ms</v>
      </c>
      <c r="B109" s="50" t="str">
        <f t="shared" si="7"/>
        <v>APBTJalisco</v>
      </c>
      <c r="C109" s="36" t="s">
        <v>36</v>
      </c>
      <c r="D109" s="36" t="s">
        <v>10</v>
      </c>
      <c r="E109" s="36" t="s">
        <v>10</v>
      </c>
      <c r="F109" s="40" t="e">
        <f>+INDEX('2. Usuarios'!#REF!,MATCH('6. Comp Comer'!C109&amp;'6. Comp Comer'!E109,'2. Usuarios'!#REF!,0))</f>
        <v>#REF!</v>
      </c>
      <c r="G109" s="43" t="e">
        <f>INDEX('5. Tarifa Comer'!$C$13:$R$24,MATCH('6. Comp Comer'!$C109,'5. Tarifa Comer'!$B$13:$B$24,0),MATCH('6. Comp Comer'!$D109,'5. Tarifa Comer'!$C$12:$R$12,0))</f>
        <v>#REF!</v>
      </c>
      <c r="H109" s="51" t="e">
        <f t="shared" si="8"/>
        <v>#REF!</v>
      </c>
    </row>
    <row r="110" spans="1:8" ht="16.8" x14ac:dyDescent="0.4">
      <c r="A110" t="str">
        <f t="shared" si="6"/>
        <v>Mh</v>
      </c>
      <c r="B110" s="50" t="str">
        <f t="shared" si="7"/>
        <v>APMTJalisco</v>
      </c>
      <c r="C110" s="36" t="s">
        <v>37</v>
      </c>
      <c r="D110" s="36" t="s">
        <v>10</v>
      </c>
      <c r="E110" s="36" t="s">
        <v>10</v>
      </c>
      <c r="F110" s="40" t="e">
        <f>+INDEX('2. Usuarios'!#REF!,MATCH('6. Comp Comer'!C110&amp;'6. Comp Comer'!E110,'2. Usuarios'!#REF!,0))</f>
        <v>#REF!</v>
      </c>
      <c r="G110" s="43" t="e">
        <f>INDEX('5. Tarifa Comer'!$C$13:$R$24,MATCH('6. Comp Comer'!$C110,'5. Tarifa Comer'!$B$13:$B$24,0),MATCH('6. Comp Comer'!$D110,'5. Tarifa Comer'!$C$12:$R$12,0))</f>
        <v>#REF!</v>
      </c>
      <c r="H110" s="51" t="e">
        <f t="shared" si="8"/>
        <v>#REF!</v>
      </c>
    </row>
    <row r="111" spans="1:8" ht="16.8" x14ac:dyDescent="0.4">
      <c r="A111" t="str">
        <f t="shared" si="6"/>
        <v>Ms</v>
      </c>
      <c r="B111" s="50" t="str">
        <f t="shared" si="7"/>
        <v>RABTJalisco</v>
      </c>
      <c r="C111" s="36" t="s">
        <v>38</v>
      </c>
      <c r="D111" s="36" t="s">
        <v>10</v>
      </c>
      <c r="E111" s="36" t="s">
        <v>10</v>
      </c>
      <c r="F111" s="40" t="e">
        <f>+INDEX('2. Usuarios'!#REF!,MATCH('6. Comp Comer'!C111&amp;'6. Comp Comer'!E111,'2. Usuarios'!#REF!,0))</f>
        <v>#REF!</v>
      </c>
      <c r="G111" s="43" t="e">
        <f>INDEX('5. Tarifa Comer'!$C$13:$R$24,MATCH('6. Comp Comer'!$C111,'5. Tarifa Comer'!$B$13:$B$24,0),MATCH('6. Comp Comer'!$D111,'5. Tarifa Comer'!$C$12:$R$12,0))</f>
        <v>#REF!</v>
      </c>
      <c r="H111" s="51" t="e">
        <f t="shared" si="8"/>
        <v>#REF!</v>
      </c>
    </row>
    <row r="112" spans="1:8" ht="16.8" x14ac:dyDescent="0.4">
      <c r="A112" t="str">
        <f t="shared" si="6"/>
        <v>Mh</v>
      </c>
      <c r="B112" s="50" t="str">
        <f t="shared" si="7"/>
        <v>RAMTJalisco</v>
      </c>
      <c r="C112" s="36" t="s">
        <v>39</v>
      </c>
      <c r="D112" s="36" t="s">
        <v>10</v>
      </c>
      <c r="E112" s="36" t="s">
        <v>10</v>
      </c>
      <c r="F112" s="40" t="e">
        <f>+INDEX('2. Usuarios'!#REF!,MATCH('6. Comp Comer'!C112&amp;'6. Comp Comer'!E112,'2. Usuarios'!#REF!,0))</f>
        <v>#REF!</v>
      </c>
      <c r="G112" s="43" t="e">
        <f>INDEX('5. Tarifa Comer'!$C$13:$R$24,MATCH('6. Comp Comer'!$C112,'5. Tarifa Comer'!$B$13:$B$24,0),MATCH('6. Comp Comer'!$D112,'5. Tarifa Comer'!$C$12:$R$12,0))</f>
        <v>#REF!</v>
      </c>
      <c r="H112" s="51" t="e">
        <f t="shared" si="8"/>
        <v>#REF!</v>
      </c>
    </row>
    <row r="113" spans="1:8" ht="16.8" x14ac:dyDescent="0.4">
      <c r="A113" t="str">
        <f t="shared" si="6"/>
        <v>Ms</v>
      </c>
      <c r="B113" s="50" t="str">
        <f t="shared" si="7"/>
        <v>DB1Noroeste</v>
      </c>
      <c r="C113" s="36" t="s">
        <v>28</v>
      </c>
      <c r="D113" s="36" t="s">
        <v>11</v>
      </c>
      <c r="E113" s="36" t="s">
        <v>11</v>
      </c>
      <c r="F113" s="40" t="e">
        <f>+INDEX('2. Usuarios'!#REF!,MATCH('6. Comp Comer'!C113&amp;'6. Comp Comer'!E113,'2. Usuarios'!#REF!,0))</f>
        <v>#REF!</v>
      </c>
      <c r="G113" s="43" t="e">
        <f>INDEX('5. Tarifa Comer'!$C$13:$R$24,MATCH('6. Comp Comer'!$C113,'5. Tarifa Comer'!$B$13:$B$24,0),MATCH('6. Comp Comer'!$D113,'5. Tarifa Comer'!$C$12:$R$12,0))</f>
        <v>#REF!</v>
      </c>
      <c r="H113" s="51" t="e">
        <f t="shared" si="8"/>
        <v>#REF!</v>
      </c>
    </row>
    <row r="114" spans="1:8" ht="16.8" x14ac:dyDescent="0.4">
      <c r="A114" t="str">
        <f t="shared" si="6"/>
        <v>Ms</v>
      </c>
      <c r="B114" s="50" t="str">
        <f t="shared" si="7"/>
        <v>DB2Noroeste</v>
      </c>
      <c r="C114" s="36" t="s">
        <v>29</v>
      </c>
      <c r="D114" s="36" t="s">
        <v>11</v>
      </c>
      <c r="E114" s="36" t="s">
        <v>11</v>
      </c>
      <c r="F114" s="40" t="e">
        <f>+INDEX('2. Usuarios'!#REF!,MATCH('6. Comp Comer'!C114&amp;'6. Comp Comer'!E114,'2. Usuarios'!#REF!,0))</f>
        <v>#REF!</v>
      </c>
      <c r="G114" s="43" t="e">
        <f>INDEX('5. Tarifa Comer'!$C$13:$R$24,MATCH('6. Comp Comer'!$C114,'5. Tarifa Comer'!$B$13:$B$24,0),MATCH('6. Comp Comer'!$D114,'5. Tarifa Comer'!$C$12:$R$12,0))</f>
        <v>#REF!</v>
      </c>
      <c r="H114" s="51" t="e">
        <f t="shared" si="8"/>
        <v>#REF!</v>
      </c>
    </row>
    <row r="115" spans="1:8" ht="16.8" x14ac:dyDescent="0.4">
      <c r="A115" t="str">
        <f t="shared" si="6"/>
        <v>Mi</v>
      </c>
      <c r="B115" s="50" t="str">
        <f t="shared" si="7"/>
        <v>DISTNoroeste</v>
      </c>
      <c r="C115" s="36" t="s">
        <v>30</v>
      </c>
      <c r="D115" s="36" t="s">
        <v>11</v>
      </c>
      <c r="E115" s="36" t="s">
        <v>11</v>
      </c>
      <c r="F115" s="40" t="e">
        <f>+INDEX('2. Usuarios'!#REF!,MATCH('6. Comp Comer'!C115&amp;'6. Comp Comer'!E115,'2. Usuarios'!#REF!,0))</f>
        <v>#REF!</v>
      </c>
      <c r="G115" s="43" t="e">
        <f>INDEX('5. Tarifa Comer'!$C$13:$R$24,MATCH('6. Comp Comer'!$C115,'5. Tarifa Comer'!$B$13:$B$24,0),MATCH('6. Comp Comer'!$D115,'5. Tarifa Comer'!$C$12:$R$12,0))</f>
        <v>#REF!</v>
      </c>
      <c r="H115" s="51" t="e">
        <f t="shared" si="8"/>
        <v>#REF!</v>
      </c>
    </row>
    <row r="116" spans="1:8" ht="16.8" x14ac:dyDescent="0.4">
      <c r="A116" t="str">
        <f t="shared" si="6"/>
        <v>Mi</v>
      </c>
      <c r="B116" s="50" t="str">
        <f t="shared" si="7"/>
        <v>DITNoroeste</v>
      </c>
      <c r="C116" s="36" t="s">
        <v>31</v>
      </c>
      <c r="D116" s="36" t="s">
        <v>11</v>
      </c>
      <c r="E116" s="36" t="s">
        <v>11</v>
      </c>
      <c r="F116" s="40" t="e">
        <f>+INDEX('2. Usuarios'!#REF!,MATCH('6. Comp Comer'!C116&amp;'6. Comp Comer'!E116,'2. Usuarios'!#REF!,0))</f>
        <v>#REF!</v>
      </c>
      <c r="G116" s="43" t="e">
        <f>INDEX('5. Tarifa Comer'!$C$13:$R$24,MATCH('6. Comp Comer'!$C116,'5. Tarifa Comer'!$B$13:$B$24,0),MATCH('6. Comp Comer'!$D116,'5. Tarifa Comer'!$C$12:$R$12,0))</f>
        <v>#REF!</v>
      </c>
      <c r="H116" s="51" t="e">
        <f t="shared" si="8"/>
        <v>#REF!</v>
      </c>
    </row>
    <row r="117" spans="1:8" ht="16.8" x14ac:dyDescent="0.4">
      <c r="A117" t="str">
        <f t="shared" si="6"/>
        <v>Mh</v>
      </c>
      <c r="B117" s="50" t="str">
        <f t="shared" si="7"/>
        <v>GDBTNoroeste</v>
      </c>
      <c r="C117" s="36" t="s">
        <v>32</v>
      </c>
      <c r="D117" s="36" t="s">
        <v>11</v>
      </c>
      <c r="E117" s="36" t="s">
        <v>11</v>
      </c>
      <c r="F117" s="40" t="e">
        <f>+INDEX('2. Usuarios'!#REF!,MATCH('6. Comp Comer'!C117&amp;'6. Comp Comer'!E117,'2. Usuarios'!#REF!,0))</f>
        <v>#REF!</v>
      </c>
      <c r="G117" s="43" t="e">
        <f>INDEX('5. Tarifa Comer'!$C$13:$R$24,MATCH('6. Comp Comer'!$C117,'5. Tarifa Comer'!$B$13:$B$24,0),MATCH('6. Comp Comer'!$D117,'5. Tarifa Comer'!$C$12:$R$12,0))</f>
        <v>#REF!</v>
      </c>
      <c r="H117" s="51" t="e">
        <f t="shared" si="8"/>
        <v>#REF!</v>
      </c>
    </row>
    <row r="118" spans="1:8" ht="16.8" x14ac:dyDescent="0.4">
      <c r="A118" t="str">
        <f t="shared" si="6"/>
        <v>Mh</v>
      </c>
      <c r="B118" s="50" t="str">
        <f t="shared" si="7"/>
        <v>GDMTHNoroeste</v>
      </c>
      <c r="C118" s="36" t="s">
        <v>33</v>
      </c>
      <c r="D118" s="36" t="s">
        <v>11</v>
      </c>
      <c r="E118" s="36" t="s">
        <v>11</v>
      </c>
      <c r="F118" s="40" t="e">
        <f>+INDEX('2. Usuarios'!#REF!,MATCH('6. Comp Comer'!C118&amp;'6. Comp Comer'!E118,'2. Usuarios'!#REF!,0))</f>
        <v>#REF!</v>
      </c>
      <c r="G118" s="43" t="e">
        <f>INDEX('5. Tarifa Comer'!$C$13:$R$24,MATCH('6. Comp Comer'!$C118,'5. Tarifa Comer'!$B$13:$B$24,0),MATCH('6. Comp Comer'!$D118,'5. Tarifa Comer'!$C$12:$R$12,0))</f>
        <v>#REF!</v>
      </c>
      <c r="H118" s="51" t="e">
        <f t="shared" si="8"/>
        <v>#REF!</v>
      </c>
    </row>
    <row r="119" spans="1:8" ht="16.8" x14ac:dyDescent="0.4">
      <c r="A119" t="str">
        <f t="shared" si="6"/>
        <v>Mh</v>
      </c>
      <c r="B119" s="50" t="str">
        <f t="shared" si="7"/>
        <v>GDMTONoroeste</v>
      </c>
      <c r="C119" s="36" t="s">
        <v>34</v>
      </c>
      <c r="D119" s="36" t="s">
        <v>11</v>
      </c>
      <c r="E119" s="36" t="s">
        <v>11</v>
      </c>
      <c r="F119" s="40" t="e">
        <f>+INDEX('2. Usuarios'!#REF!,MATCH('6. Comp Comer'!C119&amp;'6. Comp Comer'!E119,'2. Usuarios'!#REF!,0))</f>
        <v>#REF!</v>
      </c>
      <c r="G119" s="43" t="e">
        <f>INDEX('5. Tarifa Comer'!$C$13:$R$24,MATCH('6. Comp Comer'!$C119,'5. Tarifa Comer'!$B$13:$B$24,0),MATCH('6. Comp Comer'!$D119,'5. Tarifa Comer'!$C$12:$R$12,0))</f>
        <v>#REF!</v>
      </c>
      <c r="H119" s="51" t="e">
        <f t="shared" si="8"/>
        <v>#REF!</v>
      </c>
    </row>
    <row r="120" spans="1:8" ht="16.8" x14ac:dyDescent="0.4">
      <c r="A120" t="str">
        <f t="shared" si="6"/>
        <v>Ms</v>
      </c>
      <c r="B120" s="50" t="str">
        <f t="shared" si="7"/>
        <v>PDBTNoroeste</v>
      </c>
      <c r="C120" s="36" t="s">
        <v>35</v>
      </c>
      <c r="D120" s="36" t="s">
        <v>11</v>
      </c>
      <c r="E120" s="36" t="s">
        <v>11</v>
      </c>
      <c r="F120" s="40" t="e">
        <f>+INDEX('2. Usuarios'!#REF!,MATCH('6. Comp Comer'!C120&amp;'6. Comp Comer'!E120,'2. Usuarios'!#REF!,0))</f>
        <v>#REF!</v>
      </c>
      <c r="G120" s="43" t="e">
        <f>INDEX('5. Tarifa Comer'!$C$13:$R$24,MATCH('6. Comp Comer'!$C120,'5. Tarifa Comer'!$B$13:$B$24,0),MATCH('6. Comp Comer'!$D120,'5. Tarifa Comer'!$C$12:$R$12,0))</f>
        <v>#REF!</v>
      </c>
      <c r="H120" s="51" t="e">
        <f t="shared" si="8"/>
        <v>#REF!</v>
      </c>
    </row>
    <row r="121" spans="1:8" ht="16.8" x14ac:dyDescent="0.4">
      <c r="A121" t="str">
        <f t="shared" si="6"/>
        <v>Ms</v>
      </c>
      <c r="B121" s="50" t="str">
        <f t="shared" si="7"/>
        <v>APBTNoroeste</v>
      </c>
      <c r="C121" s="36" t="s">
        <v>36</v>
      </c>
      <c r="D121" s="36" t="s">
        <v>11</v>
      </c>
      <c r="E121" s="36" t="s">
        <v>11</v>
      </c>
      <c r="F121" s="40" t="e">
        <f>+INDEX('2. Usuarios'!#REF!,MATCH('6. Comp Comer'!C121&amp;'6. Comp Comer'!E121,'2. Usuarios'!#REF!,0))</f>
        <v>#REF!</v>
      </c>
      <c r="G121" s="43" t="e">
        <f>INDEX('5. Tarifa Comer'!$C$13:$R$24,MATCH('6. Comp Comer'!$C121,'5. Tarifa Comer'!$B$13:$B$24,0),MATCH('6. Comp Comer'!$D121,'5. Tarifa Comer'!$C$12:$R$12,0))</f>
        <v>#REF!</v>
      </c>
      <c r="H121" s="51" t="e">
        <f t="shared" si="8"/>
        <v>#REF!</v>
      </c>
    </row>
    <row r="122" spans="1:8" ht="16.8" x14ac:dyDescent="0.4">
      <c r="A122" t="str">
        <f t="shared" si="6"/>
        <v>Mh</v>
      </c>
      <c r="B122" s="50" t="str">
        <f t="shared" si="7"/>
        <v>APMTNoroeste</v>
      </c>
      <c r="C122" s="36" t="s">
        <v>37</v>
      </c>
      <c r="D122" s="36" t="s">
        <v>11</v>
      </c>
      <c r="E122" s="36" t="s">
        <v>11</v>
      </c>
      <c r="F122" s="40" t="e">
        <f>+INDEX('2. Usuarios'!#REF!,MATCH('6. Comp Comer'!C122&amp;'6. Comp Comer'!E122,'2. Usuarios'!#REF!,0))</f>
        <v>#REF!</v>
      </c>
      <c r="G122" s="43" t="e">
        <f>INDEX('5. Tarifa Comer'!$C$13:$R$24,MATCH('6. Comp Comer'!$C122,'5. Tarifa Comer'!$B$13:$B$24,0),MATCH('6. Comp Comer'!$D122,'5. Tarifa Comer'!$C$12:$R$12,0))</f>
        <v>#REF!</v>
      </c>
      <c r="H122" s="51" t="e">
        <f t="shared" si="8"/>
        <v>#REF!</v>
      </c>
    </row>
    <row r="123" spans="1:8" ht="16.8" x14ac:dyDescent="0.4">
      <c r="A123" t="str">
        <f t="shared" si="6"/>
        <v>Ms</v>
      </c>
      <c r="B123" s="50" t="str">
        <f t="shared" si="7"/>
        <v>RABTNoroeste</v>
      </c>
      <c r="C123" s="36" t="s">
        <v>38</v>
      </c>
      <c r="D123" s="36" t="s">
        <v>11</v>
      </c>
      <c r="E123" s="36" t="s">
        <v>11</v>
      </c>
      <c r="F123" s="40" t="e">
        <f>+INDEX('2. Usuarios'!#REF!,MATCH('6. Comp Comer'!C123&amp;'6. Comp Comer'!E123,'2. Usuarios'!#REF!,0))</f>
        <v>#REF!</v>
      </c>
      <c r="G123" s="43" t="e">
        <f>INDEX('5. Tarifa Comer'!$C$13:$R$24,MATCH('6. Comp Comer'!$C123,'5. Tarifa Comer'!$B$13:$B$24,0),MATCH('6. Comp Comer'!$D123,'5. Tarifa Comer'!$C$12:$R$12,0))</f>
        <v>#REF!</v>
      </c>
      <c r="H123" s="51" t="e">
        <f t="shared" si="8"/>
        <v>#REF!</v>
      </c>
    </row>
    <row r="124" spans="1:8" ht="16.8" x14ac:dyDescent="0.4">
      <c r="A124" t="str">
        <f t="shared" si="6"/>
        <v>Mh</v>
      </c>
      <c r="B124" s="50" t="str">
        <f t="shared" si="7"/>
        <v>RAMTNoroeste</v>
      </c>
      <c r="C124" s="36" t="s">
        <v>39</v>
      </c>
      <c r="D124" s="36" t="s">
        <v>11</v>
      </c>
      <c r="E124" s="36" t="s">
        <v>11</v>
      </c>
      <c r="F124" s="40" t="e">
        <f>+INDEX('2. Usuarios'!#REF!,MATCH('6. Comp Comer'!C124&amp;'6. Comp Comer'!E124,'2. Usuarios'!#REF!,0))</f>
        <v>#REF!</v>
      </c>
      <c r="G124" s="43" t="e">
        <f>INDEX('5. Tarifa Comer'!$C$13:$R$24,MATCH('6. Comp Comer'!$C124,'5. Tarifa Comer'!$B$13:$B$24,0),MATCH('6. Comp Comer'!$D124,'5. Tarifa Comer'!$C$12:$R$12,0))</f>
        <v>#REF!</v>
      </c>
      <c r="H124" s="51" t="e">
        <f t="shared" si="8"/>
        <v>#REF!</v>
      </c>
    </row>
    <row r="125" spans="1:8" ht="16.8" x14ac:dyDescent="0.4">
      <c r="A125" t="str">
        <f t="shared" si="6"/>
        <v>Ms</v>
      </c>
      <c r="B125" s="50" t="str">
        <f t="shared" si="7"/>
        <v>DB1Norte</v>
      </c>
      <c r="C125" s="36" t="s">
        <v>28</v>
      </c>
      <c r="D125" s="36" t="s">
        <v>12</v>
      </c>
      <c r="E125" s="36" t="s">
        <v>12</v>
      </c>
      <c r="F125" s="40" t="e">
        <f>+INDEX('2. Usuarios'!#REF!,MATCH('6. Comp Comer'!C125&amp;'6. Comp Comer'!E125,'2. Usuarios'!#REF!,0))</f>
        <v>#REF!</v>
      </c>
      <c r="G125" s="43" t="e">
        <f>INDEX('5. Tarifa Comer'!$C$13:$R$24,MATCH('6. Comp Comer'!$C125,'5. Tarifa Comer'!$B$13:$B$24,0),MATCH('6. Comp Comer'!$D125,'5. Tarifa Comer'!$C$12:$R$12,0))</f>
        <v>#REF!</v>
      </c>
      <c r="H125" s="51" t="e">
        <f t="shared" si="8"/>
        <v>#REF!</v>
      </c>
    </row>
    <row r="126" spans="1:8" ht="16.8" x14ac:dyDescent="0.4">
      <c r="A126" t="str">
        <f t="shared" si="6"/>
        <v>Ms</v>
      </c>
      <c r="B126" s="50" t="str">
        <f t="shared" si="7"/>
        <v>DB2Norte</v>
      </c>
      <c r="C126" s="36" t="s">
        <v>29</v>
      </c>
      <c r="D126" s="36" t="s">
        <v>12</v>
      </c>
      <c r="E126" s="36" t="s">
        <v>12</v>
      </c>
      <c r="F126" s="40" t="e">
        <f>+INDEX('2. Usuarios'!#REF!,MATCH('6. Comp Comer'!C126&amp;'6. Comp Comer'!E126,'2. Usuarios'!#REF!,0))</f>
        <v>#REF!</v>
      </c>
      <c r="G126" s="43" t="e">
        <f>INDEX('5. Tarifa Comer'!$C$13:$R$24,MATCH('6. Comp Comer'!$C126,'5. Tarifa Comer'!$B$13:$B$24,0),MATCH('6. Comp Comer'!$D126,'5. Tarifa Comer'!$C$12:$R$12,0))</f>
        <v>#REF!</v>
      </c>
      <c r="H126" s="51" t="e">
        <f t="shared" si="8"/>
        <v>#REF!</v>
      </c>
    </row>
    <row r="127" spans="1:8" ht="16.8" x14ac:dyDescent="0.4">
      <c r="A127" t="str">
        <f t="shared" si="6"/>
        <v>Mi</v>
      </c>
      <c r="B127" s="50" t="str">
        <f t="shared" si="7"/>
        <v>DISTNorte</v>
      </c>
      <c r="C127" s="36" t="s">
        <v>30</v>
      </c>
      <c r="D127" s="36" t="s">
        <v>12</v>
      </c>
      <c r="E127" s="36" t="s">
        <v>12</v>
      </c>
      <c r="F127" s="40" t="e">
        <f>+INDEX('2. Usuarios'!#REF!,MATCH('6. Comp Comer'!C127&amp;'6. Comp Comer'!E127,'2. Usuarios'!#REF!,0))</f>
        <v>#REF!</v>
      </c>
      <c r="G127" s="43" t="e">
        <f>INDEX('5. Tarifa Comer'!$C$13:$R$24,MATCH('6. Comp Comer'!$C127,'5. Tarifa Comer'!$B$13:$B$24,0),MATCH('6. Comp Comer'!$D127,'5. Tarifa Comer'!$C$12:$R$12,0))</f>
        <v>#REF!</v>
      </c>
      <c r="H127" s="51" t="e">
        <f t="shared" si="8"/>
        <v>#REF!</v>
      </c>
    </row>
    <row r="128" spans="1:8" ht="16.8" x14ac:dyDescent="0.4">
      <c r="A128" t="str">
        <f t="shared" si="6"/>
        <v>Mi</v>
      </c>
      <c r="B128" s="50" t="str">
        <f t="shared" si="7"/>
        <v>DITNorte</v>
      </c>
      <c r="C128" s="36" t="s">
        <v>31</v>
      </c>
      <c r="D128" s="36" t="s">
        <v>12</v>
      </c>
      <c r="E128" s="36" t="s">
        <v>12</v>
      </c>
      <c r="F128" s="40" t="e">
        <f>+INDEX('2. Usuarios'!#REF!,MATCH('6. Comp Comer'!C128&amp;'6. Comp Comer'!E128,'2. Usuarios'!#REF!,0))</f>
        <v>#REF!</v>
      </c>
      <c r="G128" s="43" t="e">
        <f>INDEX('5. Tarifa Comer'!$C$13:$R$24,MATCH('6. Comp Comer'!$C128,'5. Tarifa Comer'!$B$13:$B$24,0),MATCH('6. Comp Comer'!$D128,'5. Tarifa Comer'!$C$12:$R$12,0))</f>
        <v>#REF!</v>
      </c>
      <c r="H128" s="51" t="e">
        <f t="shared" si="8"/>
        <v>#REF!</v>
      </c>
    </row>
    <row r="129" spans="1:8" ht="16.8" x14ac:dyDescent="0.4">
      <c r="A129" t="str">
        <f t="shared" si="6"/>
        <v>Mh</v>
      </c>
      <c r="B129" s="50" t="str">
        <f t="shared" si="7"/>
        <v>GDBTNorte</v>
      </c>
      <c r="C129" s="36" t="s">
        <v>32</v>
      </c>
      <c r="D129" s="36" t="s">
        <v>12</v>
      </c>
      <c r="E129" s="36" t="s">
        <v>12</v>
      </c>
      <c r="F129" s="40" t="e">
        <f>+INDEX('2. Usuarios'!#REF!,MATCH('6. Comp Comer'!C129&amp;'6. Comp Comer'!E129,'2. Usuarios'!#REF!,0))</f>
        <v>#REF!</v>
      </c>
      <c r="G129" s="43" t="e">
        <f>INDEX('5. Tarifa Comer'!$C$13:$R$24,MATCH('6. Comp Comer'!$C129,'5. Tarifa Comer'!$B$13:$B$24,0),MATCH('6. Comp Comer'!$D129,'5. Tarifa Comer'!$C$12:$R$12,0))</f>
        <v>#REF!</v>
      </c>
      <c r="H129" s="51" t="e">
        <f t="shared" si="8"/>
        <v>#REF!</v>
      </c>
    </row>
    <row r="130" spans="1:8" ht="16.8" x14ac:dyDescent="0.4">
      <c r="A130" t="str">
        <f t="shared" si="6"/>
        <v>Mh</v>
      </c>
      <c r="B130" s="50" t="str">
        <f t="shared" si="7"/>
        <v>GDMTHNorte</v>
      </c>
      <c r="C130" s="36" t="s">
        <v>33</v>
      </c>
      <c r="D130" s="36" t="s">
        <v>12</v>
      </c>
      <c r="E130" s="36" t="s">
        <v>12</v>
      </c>
      <c r="F130" s="40" t="e">
        <f>+INDEX('2. Usuarios'!#REF!,MATCH('6. Comp Comer'!C130&amp;'6. Comp Comer'!E130,'2. Usuarios'!#REF!,0))</f>
        <v>#REF!</v>
      </c>
      <c r="G130" s="43" t="e">
        <f>INDEX('5. Tarifa Comer'!$C$13:$R$24,MATCH('6. Comp Comer'!$C130,'5. Tarifa Comer'!$B$13:$B$24,0),MATCH('6. Comp Comer'!$D130,'5. Tarifa Comer'!$C$12:$R$12,0))</f>
        <v>#REF!</v>
      </c>
      <c r="H130" s="51" t="e">
        <f t="shared" si="8"/>
        <v>#REF!</v>
      </c>
    </row>
    <row r="131" spans="1:8" ht="16.8" x14ac:dyDescent="0.4">
      <c r="A131" t="str">
        <f t="shared" si="6"/>
        <v>Mh</v>
      </c>
      <c r="B131" s="50" t="str">
        <f t="shared" si="7"/>
        <v>GDMTONorte</v>
      </c>
      <c r="C131" s="36" t="s">
        <v>34</v>
      </c>
      <c r="D131" s="36" t="s">
        <v>12</v>
      </c>
      <c r="E131" s="36" t="s">
        <v>12</v>
      </c>
      <c r="F131" s="40" t="e">
        <f>+INDEX('2. Usuarios'!#REF!,MATCH('6. Comp Comer'!C131&amp;'6. Comp Comer'!E131,'2. Usuarios'!#REF!,0))</f>
        <v>#REF!</v>
      </c>
      <c r="G131" s="43" t="e">
        <f>INDEX('5. Tarifa Comer'!$C$13:$R$24,MATCH('6. Comp Comer'!$C131,'5. Tarifa Comer'!$B$13:$B$24,0),MATCH('6. Comp Comer'!$D131,'5. Tarifa Comer'!$C$12:$R$12,0))</f>
        <v>#REF!</v>
      </c>
      <c r="H131" s="51" t="e">
        <f t="shared" si="8"/>
        <v>#REF!</v>
      </c>
    </row>
    <row r="132" spans="1:8" ht="16.8" x14ac:dyDescent="0.4">
      <c r="A132" t="str">
        <f t="shared" si="6"/>
        <v>Ms</v>
      </c>
      <c r="B132" s="50" t="str">
        <f t="shared" si="7"/>
        <v>PDBTNorte</v>
      </c>
      <c r="C132" s="36" t="s">
        <v>35</v>
      </c>
      <c r="D132" s="36" t="s">
        <v>12</v>
      </c>
      <c r="E132" s="36" t="s">
        <v>12</v>
      </c>
      <c r="F132" s="40" t="e">
        <f>+INDEX('2. Usuarios'!#REF!,MATCH('6. Comp Comer'!C132&amp;'6. Comp Comer'!E132,'2. Usuarios'!#REF!,0))</f>
        <v>#REF!</v>
      </c>
      <c r="G132" s="43" t="e">
        <f>INDEX('5. Tarifa Comer'!$C$13:$R$24,MATCH('6. Comp Comer'!$C132,'5. Tarifa Comer'!$B$13:$B$24,0),MATCH('6. Comp Comer'!$D132,'5. Tarifa Comer'!$C$12:$R$12,0))</f>
        <v>#REF!</v>
      </c>
      <c r="H132" s="51" t="e">
        <f t="shared" si="8"/>
        <v>#REF!</v>
      </c>
    </row>
    <row r="133" spans="1:8" ht="16.8" x14ac:dyDescent="0.4">
      <c r="A133" t="str">
        <f t="shared" si="6"/>
        <v>Ms</v>
      </c>
      <c r="B133" s="50" t="str">
        <f t="shared" si="7"/>
        <v>APBTNorte</v>
      </c>
      <c r="C133" s="36" t="s">
        <v>36</v>
      </c>
      <c r="D133" s="36" t="s">
        <v>12</v>
      </c>
      <c r="E133" s="36" t="s">
        <v>12</v>
      </c>
      <c r="F133" s="40" t="e">
        <f>+INDEX('2. Usuarios'!#REF!,MATCH('6. Comp Comer'!C133&amp;'6. Comp Comer'!E133,'2. Usuarios'!#REF!,0))</f>
        <v>#REF!</v>
      </c>
      <c r="G133" s="43" t="e">
        <f>INDEX('5. Tarifa Comer'!$C$13:$R$24,MATCH('6. Comp Comer'!$C133,'5. Tarifa Comer'!$B$13:$B$24,0),MATCH('6. Comp Comer'!$D133,'5. Tarifa Comer'!$C$12:$R$12,0))</f>
        <v>#REF!</v>
      </c>
      <c r="H133" s="51" t="e">
        <f t="shared" si="8"/>
        <v>#REF!</v>
      </c>
    </row>
    <row r="134" spans="1:8" ht="16.8" x14ac:dyDescent="0.4">
      <c r="A134" t="str">
        <f t="shared" ref="A134:A197" si="9">INDEX($R$2:$R$13,MATCH($C134,$S$2:$S$13,0))</f>
        <v>Mh</v>
      </c>
      <c r="B134" s="50" t="str">
        <f t="shared" ref="B134:B197" si="10">C134&amp;D134</f>
        <v>APMTNorte</v>
      </c>
      <c r="C134" s="36" t="s">
        <v>37</v>
      </c>
      <c r="D134" s="36" t="s">
        <v>12</v>
      </c>
      <c r="E134" s="36" t="s">
        <v>12</v>
      </c>
      <c r="F134" s="40" t="e">
        <f>+INDEX('2. Usuarios'!#REF!,MATCH('6. Comp Comer'!C134&amp;'6. Comp Comer'!E134,'2. Usuarios'!#REF!,0))</f>
        <v>#REF!</v>
      </c>
      <c r="G134" s="43" t="e">
        <f>INDEX('5. Tarifa Comer'!$C$13:$R$24,MATCH('6. Comp Comer'!$C134,'5. Tarifa Comer'!$B$13:$B$24,0),MATCH('6. Comp Comer'!$D134,'5. Tarifa Comer'!$C$12:$R$12,0))</f>
        <v>#REF!</v>
      </c>
      <c r="H134" s="51" t="e">
        <f t="shared" si="8"/>
        <v>#REF!</v>
      </c>
    </row>
    <row r="135" spans="1:8" ht="16.8" x14ac:dyDescent="0.4">
      <c r="A135" t="str">
        <f t="shared" si="9"/>
        <v>Ms</v>
      </c>
      <c r="B135" s="50" t="str">
        <f t="shared" si="10"/>
        <v>RABTNorte</v>
      </c>
      <c r="C135" s="36" t="s">
        <v>38</v>
      </c>
      <c r="D135" s="36" t="s">
        <v>12</v>
      </c>
      <c r="E135" s="36" t="s">
        <v>12</v>
      </c>
      <c r="F135" s="40" t="e">
        <f>+INDEX('2. Usuarios'!#REF!,MATCH('6. Comp Comer'!C135&amp;'6. Comp Comer'!E135,'2. Usuarios'!#REF!,0))</f>
        <v>#REF!</v>
      </c>
      <c r="G135" s="43" t="e">
        <f>INDEX('5. Tarifa Comer'!$C$13:$R$24,MATCH('6. Comp Comer'!$C135,'5. Tarifa Comer'!$B$13:$B$24,0),MATCH('6. Comp Comer'!$D135,'5. Tarifa Comer'!$C$12:$R$12,0))</f>
        <v>#REF!</v>
      </c>
      <c r="H135" s="51" t="e">
        <f t="shared" si="8"/>
        <v>#REF!</v>
      </c>
    </row>
    <row r="136" spans="1:8" ht="16.8" x14ac:dyDescent="0.4">
      <c r="A136" t="str">
        <f t="shared" si="9"/>
        <v>Mh</v>
      </c>
      <c r="B136" s="50" t="str">
        <f t="shared" si="10"/>
        <v>RAMTNorte</v>
      </c>
      <c r="C136" s="36" t="s">
        <v>39</v>
      </c>
      <c r="D136" s="36" t="s">
        <v>12</v>
      </c>
      <c r="E136" s="36" t="s">
        <v>12</v>
      </c>
      <c r="F136" s="40" t="e">
        <f>+INDEX('2. Usuarios'!#REF!,MATCH('6. Comp Comer'!C136&amp;'6. Comp Comer'!E136,'2. Usuarios'!#REF!,0))</f>
        <v>#REF!</v>
      </c>
      <c r="G136" s="43" t="e">
        <f>INDEX('5. Tarifa Comer'!$C$13:$R$24,MATCH('6. Comp Comer'!$C136,'5. Tarifa Comer'!$B$13:$B$24,0),MATCH('6. Comp Comer'!$D136,'5. Tarifa Comer'!$C$12:$R$12,0))</f>
        <v>#REF!</v>
      </c>
      <c r="H136" s="51" t="e">
        <f t="shared" si="8"/>
        <v>#REF!</v>
      </c>
    </row>
    <row r="137" spans="1:8" ht="16.8" x14ac:dyDescent="0.4">
      <c r="A137" t="str">
        <f t="shared" si="9"/>
        <v>Ms</v>
      </c>
      <c r="B137" s="50" t="str">
        <f t="shared" si="10"/>
        <v>DB1Oriente</v>
      </c>
      <c r="C137" s="36" t="s">
        <v>28</v>
      </c>
      <c r="D137" s="36" t="s">
        <v>13</v>
      </c>
      <c r="E137" s="36" t="s">
        <v>13</v>
      </c>
      <c r="F137" s="40" t="e">
        <f>+INDEX('2. Usuarios'!#REF!,MATCH('6. Comp Comer'!C137&amp;'6. Comp Comer'!E137,'2. Usuarios'!#REF!,0))</f>
        <v>#REF!</v>
      </c>
      <c r="G137" s="43" t="e">
        <f>INDEX('5. Tarifa Comer'!$C$13:$R$24,MATCH('6. Comp Comer'!$C137,'5. Tarifa Comer'!$B$13:$B$24,0),MATCH('6. Comp Comer'!$D137,'5. Tarifa Comer'!$C$12:$R$12,0))</f>
        <v>#REF!</v>
      </c>
      <c r="H137" s="51" t="e">
        <f t="shared" si="8"/>
        <v>#REF!</v>
      </c>
    </row>
    <row r="138" spans="1:8" ht="16.8" x14ac:dyDescent="0.4">
      <c r="A138" t="str">
        <f t="shared" si="9"/>
        <v>Ms</v>
      </c>
      <c r="B138" s="50" t="str">
        <f t="shared" si="10"/>
        <v>DB2Oriente</v>
      </c>
      <c r="C138" s="36" t="s">
        <v>29</v>
      </c>
      <c r="D138" s="36" t="s">
        <v>13</v>
      </c>
      <c r="E138" s="36" t="s">
        <v>13</v>
      </c>
      <c r="F138" s="40" t="e">
        <f>+INDEX('2. Usuarios'!#REF!,MATCH('6. Comp Comer'!C138&amp;'6. Comp Comer'!E138,'2. Usuarios'!#REF!,0))</f>
        <v>#REF!</v>
      </c>
      <c r="G138" s="43" t="e">
        <f>INDEX('5. Tarifa Comer'!$C$13:$R$24,MATCH('6. Comp Comer'!$C138,'5. Tarifa Comer'!$B$13:$B$24,0),MATCH('6. Comp Comer'!$D138,'5. Tarifa Comer'!$C$12:$R$12,0))</f>
        <v>#REF!</v>
      </c>
      <c r="H138" s="51" t="e">
        <f t="shared" si="8"/>
        <v>#REF!</v>
      </c>
    </row>
    <row r="139" spans="1:8" ht="16.8" x14ac:dyDescent="0.4">
      <c r="A139" t="str">
        <f t="shared" si="9"/>
        <v>Mi</v>
      </c>
      <c r="B139" s="50" t="str">
        <f t="shared" si="10"/>
        <v>DISTOriente</v>
      </c>
      <c r="C139" s="36" t="s">
        <v>30</v>
      </c>
      <c r="D139" s="36" t="s">
        <v>13</v>
      </c>
      <c r="E139" s="36" t="s">
        <v>13</v>
      </c>
      <c r="F139" s="40" t="e">
        <f>+INDEX('2. Usuarios'!#REF!,MATCH('6. Comp Comer'!C139&amp;'6. Comp Comer'!E139,'2. Usuarios'!#REF!,0))</f>
        <v>#REF!</v>
      </c>
      <c r="G139" s="43" t="e">
        <f>INDEX('5. Tarifa Comer'!$C$13:$R$24,MATCH('6. Comp Comer'!$C139,'5. Tarifa Comer'!$B$13:$B$24,0),MATCH('6. Comp Comer'!$D139,'5. Tarifa Comer'!$C$12:$R$12,0))</f>
        <v>#REF!</v>
      </c>
      <c r="H139" s="51" t="e">
        <f t="shared" si="8"/>
        <v>#REF!</v>
      </c>
    </row>
    <row r="140" spans="1:8" ht="16.8" x14ac:dyDescent="0.4">
      <c r="A140" t="str">
        <f t="shared" si="9"/>
        <v>Mi</v>
      </c>
      <c r="B140" s="50" t="str">
        <f t="shared" si="10"/>
        <v>DITOriente</v>
      </c>
      <c r="C140" s="36" t="s">
        <v>31</v>
      </c>
      <c r="D140" s="36" t="s">
        <v>13</v>
      </c>
      <c r="E140" s="36" t="s">
        <v>13</v>
      </c>
      <c r="F140" s="40" t="e">
        <f>+INDEX('2. Usuarios'!#REF!,MATCH('6. Comp Comer'!C140&amp;'6. Comp Comer'!E140,'2. Usuarios'!#REF!,0))</f>
        <v>#REF!</v>
      </c>
      <c r="G140" s="43" t="e">
        <f>INDEX('5. Tarifa Comer'!$C$13:$R$24,MATCH('6. Comp Comer'!$C140,'5. Tarifa Comer'!$B$13:$B$24,0),MATCH('6. Comp Comer'!$D140,'5. Tarifa Comer'!$C$12:$R$12,0))</f>
        <v>#REF!</v>
      </c>
      <c r="H140" s="51" t="e">
        <f t="shared" si="8"/>
        <v>#REF!</v>
      </c>
    </row>
    <row r="141" spans="1:8" ht="16.8" x14ac:dyDescent="0.4">
      <c r="A141" t="str">
        <f t="shared" si="9"/>
        <v>Mh</v>
      </c>
      <c r="B141" s="50" t="str">
        <f t="shared" si="10"/>
        <v>GDBTOriente</v>
      </c>
      <c r="C141" s="36" t="s">
        <v>32</v>
      </c>
      <c r="D141" s="36" t="s">
        <v>13</v>
      </c>
      <c r="E141" s="36" t="s">
        <v>13</v>
      </c>
      <c r="F141" s="40" t="e">
        <f>+INDEX('2. Usuarios'!#REF!,MATCH('6. Comp Comer'!C141&amp;'6. Comp Comer'!E141,'2. Usuarios'!#REF!,0))</f>
        <v>#REF!</v>
      </c>
      <c r="G141" s="43" t="e">
        <f>INDEX('5. Tarifa Comer'!$C$13:$R$24,MATCH('6. Comp Comer'!$C141,'5. Tarifa Comer'!$B$13:$B$24,0),MATCH('6. Comp Comer'!$D141,'5. Tarifa Comer'!$C$12:$R$12,0))</f>
        <v>#REF!</v>
      </c>
      <c r="H141" s="51" t="e">
        <f t="shared" si="8"/>
        <v>#REF!</v>
      </c>
    </row>
    <row r="142" spans="1:8" ht="16.8" x14ac:dyDescent="0.4">
      <c r="A142" t="str">
        <f t="shared" si="9"/>
        <v>Mh</v>
      </c>
      <c r="B142" s="50" t="str">
        <f t="shared" si="10"/>
        <v>GDMTHOriente</v>
      </c>
      <c r="C142" s="36" t="s">
        <v>33</v>
      </c>
      <c r="D142" s="36" t="s">
        <v>13</v>
      </c>
      <c r="E142" s="36" t="s">
        <v>13</v>
      </c>
      <c r="F142" s="40" t="e">
        <f>+INDEX('2. Usuarios'!#REF!,MATCH('6. Comp Comer'!C142&amp;'6. Comp Comer'!E142,'2. Usuarios'!#REF!,0))</f>
        <v>#REF!</v>
      </c>
      <c r="G142" s="43" t="e">
        <f>INDEX('5. Tarifa Comer'!$C$13:$R$24,MATCH('6. Comp Comer'!$C142,'5. Tarifa Comer'!$B$13:$B$24,0),MATCH('6. Comp Comer'!$D142,'5. Tarifa Comer'!$C$12:$R$12,0))</f>
        <v>#REF!</v>
      </c>
      <c r="H142" s="51" t="e">
        <f t="shared" si="8"/>
        <v>#REF!</v>
      </c>
    </row>
    <row r="143" spans="1:8" ht="16.8" x14ac:dyDescent="0.4">
      <c r="A143" t="str">
        <f t="shared" si="9"/>
        <v>Mh</v>
      </c>
      <c r="B143" s="50" t="str">
        <f t="shared" si="10"/>
        <v>GDMTOOriente</v>
      </c>
      <c r="C143" s="36" t="s">
        <v>34</v>
      </c>
      <c r="D143" s="36" t="s">
        <v>13</v>
      </c>
      <c r="E143" s="36" t="s">
        <v>13</v>
      </c>
      <c r="F143" s="40" t="e">
        <f>+INDEX('2. Usuarios'!#REF!,MATCH('6. Comp Comer'!C143&amp;'6. Comp Comer'!E143,'2. Usuarios'!#REF!,0))</f>
        <v>#REF!</v>
      </c>
      <c r="G143" s="43" t="e">
        <f>INDEX('5. Tarifa Comer'!$C$13:$R$24,MATCH('6. Comp Comer'!$C143,'5. Tarifa Comer'!$B$13:$B$24,0),MATCH('6. Comp Comer'!$D143,'5. Tarifa Comer'!$C$12:$R$12,0))</f>
        <v>#REF!</v>
      </c>
      <c r="H143" s="51" t="e">
        <f t="shared" si="8"/>
        <v>#REF!</v>
      </c>
    </row>
    <row r="144" spans="1:8" ht="16.8" x14ac:dyDescent="0.4">
      <c r="A144" t="str">
        <f t="shared" si="9"/>
        <v>Ms</v>
      </c>
      <c r="B144" s="50" t="str">
        <f t="shared" si="10"/>
        <v>PDBTOriente</v>
      </c>
      <c r="C144" s="36" t="s">
        <v>35</v>
      </c>
      <c r="D144" s="36" t="s">
        <v>13</v>
      </c>
      <c r="E144" s="36" t="s">
        <v>13</v>
      </c>
      <c r="F144" s="40" t="e">
        <f>+INDEX('2. Usuarios'!#REF!,MATCH('6. Comp Comer'!C144&amp;'6. Comp Comer'!E144,'2. Usuarios'!#REF!,0))</f>
        <v>#REF!</v>
      </c>
      <c r="G144" s="43" t="e">
        <f>INDEX('5. Tarifa Comer'!$C$13:$R$24,MATCH('6. Comp Comer'!$C144,'5. Tarifa Comer'!$B$13:$B$24,0),MATCH('6. Comp Comer'!$D144,'5. Tarifa Comer'!$C$12:$R$12,0))</f>
        <v>#REF!</v>
      </c>
      <c r="H144" s="51" t="e">
        <f t="shared" si="8"/>
        <v>#REF!</v>
      </c>
    </row>
    <row r="145" spans="1:8" ht="16.8" x14ac:dyDescent="0.4">
      <c r="A145" t="str">
        <f t="shared" si="9"/>
        <v>Ms</v>
      </c>
      <c r="B145" s="50" t="str">
        <f t="shared" si="10"/>
        <v>APBTOriente</v>
      </c>
      <c r="C145" s="36" t="s">
        <v>36</v>
      </c>
      <c r="D145" s="36" t="s">
        <v>13</v>
      </c>
      <c r="E145" s="36" t="s">
        <v>13</v>
      </c>
      <c r="F145" s="40" t="e">
        <f>+INDEX('2. Usuarios'!#REF!,MATCH('6. Comp Comer'!C145&amp;'6. Comp Comer'!E145,'2. Usuarios'!#REF!,0))</f>
        <v>#REF!</v>
      </c>
      <c r="G145" s="43" t="e">
        <f>INDEX('5. Tarifa Comer'!$C$13:$R$24,MATCH('6. Comp Comer'!$C145,'5. Tarifa Comer'!$B$13:$B$24,0),MATCH('6. Comp Comer'!$D145,'5. Tarifa Comer'!$C$12:$R$12,0))</f>
        <v>#REF!</v>
      </c>
      <c r="H145" s="51" t="e">
        <f t="shared" si="8"/>
        <v>#REF!</v>
      </c>
    </row>
    <row r="146" spans="1:8" ht="16.8" x14ac:dyDescent="0.4">
      <c r="A146" t="str">
        <f t="shared" si="9"/>
        <v>Mh</v>
      </c>
      <c r="B146" s="50" t="str">
        <f t="shared" si="10"/>
        <v>APMTOriente</v>
      </c>
      <c r="C146" s="36" t="s">
        <v>37</v>
      </c>
      <c r="D146" s="36" t="s">
        <v>13</v>
      </c>
      <c r="E146" s="36" t="s">
        <v>13</v>
      </c>
      <c r="F146" s="40" t="e">
        <f>+INDEX('2. Usuarios'!#REF!,MATCH('6. Comp Comer'!C146&amp;'6. Comp Comer'!E146,'2. Usuarios'!#REF!,0))</f>
        <v>#REF!</v>
      </c>
      <c r="G146" s="43" t="e">
        <f>INDEX('5. Tarifa Comer'!$C$13:$R$24,MATCH('6. Comp Comer'!$C146,'5. Tarifa Comer'!$B$13:$B$24,0),MATCH('6. Comp Comer'!$D146,'5. Tarifa Comer'!$C$12:$R$12,0))</f>
        <v>#REF!</v>
      </c>
      <c r="H146" s="51" t="e">
        <f t="shared" ref="H146:H208" si="11">(F146*G146)*12</f>
        <v>#REF!</v>
      </c>
    </row>
    <row r="147" spans="1:8" ht="16.8" x14ac:dyDescent="0.4">
      <c r="A147" t="str">
        <f t="shared" si="9"/>
        <v>Ms</v>
      </c>
      <c r="B147" s="50" t="str">
        <f t="shared" si="10"/>
        <v>RABTOriente</v>
      </c>
      <c r="C147" s="36" t="s">
        <v>38</v>
      </c>
      <c r="D147" s="36" t="s">
        <v>13</v>
      </c>
      <c r="E147" s="36" t="s">
        <v>13</v>
      </c>
      <c r="F147" s="40" t="e">
        <f>+INDEX('2. Usuarios'!#REF!,MATCH('6. Comp Comer'!C147&amp;'6. Comp Comer'!E147,'2. Usuarios'!#REF!,0))</f>
        <v>#REF!</v>
      </c>
      <c r="G147" s="43" t="e">
        <f>INDEX('5. Tarifa Comer'!$C$13:$R$24,MATCH('6. Comp Comer'!$C147,'5. Tarifa Comer'!$B$13:$B$24,0),MATCH('6. Comp Comer'!$D147,'5. Tarifa Comer'!$C$12:$R$12,0))</f>
        <v>#REF!</v>
      </c>
      <c r="H147" s="51" t="e">
        <f t="shared" si="11"/>
        <v>#REF!</v>
      </c>
    </row>
    <row r="148" spans="1:8" ht="16.8" x14ac:dyDescent="0.4">
      <c r="A148" t="str">
        <f t="shared" si="9"/>
        <v>Mh</v>
      </c>
      <c r="B148" s="50" t="str">
        <f t="shared" si="10"/>
        <v>RAMTOriente</v>
      </c>
      <c r="C148" s="36" t="s">
        <v>39</v>
      </c>
      <c r="D148" s="36" t="s">
        <v>13</v>
      </c>
      <c r="E148" s="36" t="s">
        <v>13</v>
      </c>
      <c r="F148" s="40" t="e">
        <f>+INDEX('2. Usuarios'!#REF!,MATCH('6. Comp Comer'!C148&amp;'6. Comp Comer'!E148,'2. Usuarios'!#REF!,0))</f>
        <v>#REF!</v>
      </c>
      <c r="G148" s="43" t="e">
        <f>INDEX('5. Tarifa Comer'!$C$13:$R$24,MATCH('6. Comp Comer'!$C148,'5. Tarifa Comer'!$B$13:$B$24,0),MATCH('6. Comp Comer'!$D148,'5. Tarifa Comer'!$C$12:$R$12,0))</f>
        <v>#REF!</v>
      </c>
      <c r="H148" s="51" t="e">
        <f t="shared" si="11"/>
        <v>#REF!</v>
      </c>
    </row>
    <row r="149" spans="1:8" ht="16.8" x14ac:dyDescent="0.4">
      <c r="A149" t="str">
        <f t="shared" si="9"/>
        <v>Ms</v>
      </c>
      <c r="B149" s="50" t="str">
        <f t="shared" si="10"/>
        <v>DB1Peninsular</v>
      </c>
      <c r="C149" s="36" t="s">
        <v>28</v>
      </c>
      <c r="D149" s="36" t="s">
        <v>14</v>
      </c>
      <c r="E149" s="36" t="s">
        <v>14</v>
      </c>
      <c r="F149" s="40" t="e">
        <f>+INDEX('2. Usuarios'!#REF!,MATCH('6. Comp Comer'!C149&amp;'6. Comp Comer'!E149,'2. Usuarios'!#REF!,0))</f>
        <v>#REF!</v>
      </c>
      <c r="G149" s="43" t="e">
        <f>INDEX('5. Tarifa Comer'!$C$13:$R$24,MATCH('6. Comp Comer'!$C149,'5. Tarifa Comer'!$B$13:$B$24,0),MATCH('6. Comp Comer'!$D149,'5. Tarifa Comer'!$C$12:$R$12,0))</f>
        <v>#REF!</v>
      </c>
      <c r="H149" s="51" t="e">
        <f t="shared" si="11"/>
        <v>#REF!</v>
      </c>
    </row>
    <row r="150" spans="1:8" ht="16.8" x14ac:dyDescent="0.4">
      <c r="A150" t="str">
        <f t="shared" si="9"/>
        <v>Ms</v>
      </c>
      <c r="B150" s="50" t="str">
        <f t="shared" si="10"/>
        <v>DB2Peninsular</v>
      </c>
      <c r="C150" s="36" t="s">
        <v>29</v>
      </c>
      <c r="D150" s="36" t="s">
        <v>14</v>
      </c>
      <c r="E150" s="36" t="s">
        <v>14</v>
      </c>
      <c r="F150" s="40" t="e">
        <f>+INDEX('2. Usuarios'!#REF!,MATCH('6. Comp Comer'!C150&amp;'6. Comp Comer'!E150,'2. Usuarios'!#REF!,0))</f>
        <v>#REF!</v>
      </c>
      <c r="G150" s="43" t="e">
        <f>INDEX('5. Tarifa Comer'!$C$13:$R$24,MATCH('6. Comp Comer'!$C150,'5. Tarifa Comer'!$B$13:$B$24,0),MATCH('6. Comp Comer'!$D150,'5. Tarifa Comer'!$C$12:$R$12,0))</f>
        <v>#REF!</v>
      </c>
      <c r="H150" s="51" t="e">
        <f t="shared" si="11"/>
        <v>#REF!</v>
      </c>
    </row>
    <row r="151" spans="1:8" ht="16.8" x14ac:dyDescent="0.4">
      <c r="A151" t="str">
        <f t="shared" si="9"/>
        <v>Mi</v>
      </c>
      <c r="B151" s="50" t="str">
        <f t="shared" si="10"/>
        <v>DISTPeninsular</v>
      </c>
      <c r="C151" s="36" t="s">
        <v>30</v>
      </c>
      <c r="D151" s="36" t="s">
        <v>14</v>
      </c>
      <c r="E151" s="36" t="s">
        <v>14</v>
      </c>
      <c r="F151" s="40" t="e">
        <f>+INDEX('2. Usuarios'!#REF!,MATCH('6. Comp Comer'!C151&amp;'6. Comp Comer'!E151,'2. Usuarios'!#REF!,0))</f>
        <v>#REF!</v>
      </c>
      <c r="G151" s="43" t="e">
        <f>INDEX('5. Tarifa Comer'!$C$13:$R$24,MATCH('6. Comp Comer'!$C151,'5. Tarifa Comer'!$B$13:$B$24,0),MATCH('6. Comp Comer'!$D151,'5. Tarifa Comer'!$C$12:$R$12,0))</f>
        <v>#REF!</v>
      </c>
      <c r="H151" s="51" t="e">
        <f t="shared" si="11"/>
        <v>#REF!</v>
      </c>
    </row>
    <row r="152" spans="1:8" ht="16.8" x14ac:dyDescent="0.4">
      <c r="A152" t="str">
        <f t="shared" si="9"/>
        <v>Mi</v>
      </c>
      <c r="B152" s="50" t="str">
        <f t="shared" si="10"/>
        <v>DITPeninsular</v>
      </c>
      <c r="C152" s="36" t="s">
        <v>31</v>
      </c>
      <c r="D152" s="36" t="s">
        <v>14</v>
      </c>
      <c r="E152" s="36" t="s">
        <v>14</v>
      </c>
      <c r="F152" s="40" t="e">
        <f>+INDEX('2. Usuarios'!#REF!,MATCH('6. Comp Comer'!C152&amp;'6. Comp Comer'!E152,'2. Usuarios'!#REF!,0))</f>
        <v>#REF!</v>
      </c>
      <c r="G152" s="43" t="e">
        <f>INDEX('5. Tarifa Comer'!$C$13:$R$24,MATCH('6. Comp Comer'!$C152,'5. Tarifa Comer'!$B$13:$B$24,0),MATCH('6. Comp Comer'!$D152,'5. Tarifa Comer'!$C$12:$R$12,0))</f>
        <v>#REF!</v>
      </c>
      <c r="H152" s="51" t="e">
        <f t="shared" si="11"/>
        <v>#REF!</v>
      </c>
    </row>
    <row r="153" spans="1:8" ht="16.8" x14ac:dyDescent="0.4">
      <c r="A153" t="str">
        <f t="shared" si="9"/>
        <v>Mh</v>
      </c>
      <c r="B153" s="50" t="str">
        <f t="shared" si="10"/>
        <v>GDBTPeninsular</v>
      </c>
      <c r="C153" s="36" t="s">
        <v>32</v>
      </c>
      <c r="D153" s="36" t="s">
        <v>14</v>
      </c>
      <c r="E153" s="36" t="s">
        <v>14</v>
      </c>
      <c r="F153" s="40" t="e">
        <f>+INDEX('2. Usuarios'!#REF!,MATCH('6. Comp Comer'!C153&amp;'6. Comp Comer'!E153,'2. Usuarios'!#REF!,0))</f>
        <v>#REF!</v>
      </c>
      <c r="G153" s="43" t="e">
        <f>INDEX('5. Tarifa Comer'!$C$13:$R$24,MATCH('6. Comp Comer'!$C153,'5. Tarifa Comer'!$B$13:$B$24,0),MATCH('6. Comp Comer'!$D153,'5. Tarifa Comer'!$C$12:$R$12,0))</f>
        <v>#REF!</v>
      </c>
      <c r="H153" s="51" t="e">
        <f t="shared" si="11"/>
        <v>#REF!</v>
      </c>
    </row>
    <row r="154" spans="1:8" ht="16.8" x14ac:dyDescent="0.4">
      <c r="A154" t="str">
        <f t="shared" si="9"/>
        <v>Mh</v>
      </c>
      <c r="B154" s="50" t="str">
        <f t="shared" si="10"/>
        <v>GDMTHPeninsular</v>
      </c>
      <c r="C154" s="36" t="s">
        <v>33</v>
      </c>
      <c r="D154" s="36" t="s">
        <v>14</v>
      </c>
      <c r="E154" s="36" t="s">
        <v>14</v>
      </c>
      <c r="F154" s="40" t="e">
        <f>+INDEX('2. Usuarios'!#REF!,MATCH('6. Comp Comer'!C154&amp;'6. Comp Comer'!E154,'2. Usuarios'!#REF!,0))</f>
        <v>#REF!</v>
      </c>
      <c r="G154" s="43" t="e">
        <f>INDEX('5. Tarifa Comer'!$C$13:$R$24,MATCH('6. Comp Comer'!$C154,'5. Tarifa Comer'!$B$13:$B$24,0),MATCH('6. Comp Comer'!$D154,'5. Tarifa Comer'!$C$12:$R$12,0))</f>
        <v>#REF!</v>
      </c>
      <c r="H154" s="51" t="e">
        <f t="shared" si="11"/>
        <v>#REF!</v>
      </c>
    </row>
    <row r="155" spans="1:8" ht="16.8" x14ac:dyDescent="0.4">
      <c r="A155" t="str">
        <f t="shared" si="9"/>
        <v>Mh</v>
      </c>
      <c r="B155" s="50" t="str">
        <f t="shared" si="10"/>
        <v>GDMTOPeninsular</v>
      </c>
      <c r="C155" s="36" t="s">
        <v>34</v>
      </c>
      <c r="D155" s="36" t="s">
        <v>14</v>
      </c>
      <c r="E155" s="36" t="s">
        <v>14</v>
      </c>
      <c r="F155" s="40" t="e">
        <f>+INDEX('2. Usuarios'!#REF!,MATCH('6. Comp Comer'!C155&amp;'6. Comp Comer'!E155,'2. Usuarios'!#REF!,0))</f>
        <v>#REF!</v>
      </c>
      <c r="G155" s="43" t="e">
        <f>INDEX('5. Tarifa Comer'!$C$13:$R$24,MATCH('6. Comp Comer'!$C155,'5. Tarifa Comer'!$B$13:$B$24,0),MATCH('6. Comp Comer'!$D155,'5. Tarifa Comer'!$C$12:$R$12,0))</f>
        <v>#REF!</v>
      </c>
      <c r="H155" s="51" t="e">
        <f t="shared" si="11"/>
        <v>#REF!</v>
      </c>
    </row>
    <row r="156" spans="1:8" ht="16.8" x14ac:dyDescent="0.4">
      <c r="A156" t="str">
        <f t="shared" si="9"/>
        <v>Ms</v>
      </c>
      <c r="B156" s="50" t="str">
        <f t="shared" si="10"/>
        <v>PDBTPeninsular</v>
      </c>
      <c r="C156" s="36" t="s">
        <v>35</v>
      </c>
      <c r="D156" s="36" t="s">
        <v>14</v>
      </c>
      <c r="E156" s="36" t="s">
        <v>14</v>
      </c>
      <c r="F156" s="40" t="e">
        <f>+INDEX('2. Usuarios'!#REF!,MATCH('6. Comp Comer'!C156&amp;'6. Comp Comer'!E156,'2. Usuarios'!#REF!,0))</f>
        <v>#REF!</v>
      </c>
      <c r="G156" s="43" t="e">
        <f>INDEX('5. Tarifa Comer'!$C$13:$R$24,MATCH('6. Comp Comer'!$C156,'5. Tarifa Comer'!$B$13:$B$24,0),MATCH('6. Comp Comer'!$D156,'5. Tarifa Comer'!$C$12:$R$12,0))</f>
        <v>#REF!</v>
      </c>
      <c r="H156" s="51" t="e">
        <f t="shared" si="11"/>
        <v>#REF!</v>
      </c>
    </row>
    <row r="157" spans="1:8" ht="16.8" x14ac:dyDescent="0.4">
      <c r="A157" t="str">
        <f t="shared" si="9"/>
        <v>Ms</v>
      </c>
      <c r="B157" s="50" t="str">
        <f t="shared" si="10"/>
        <v>APBTPeninsular</v>
      </c>
      <c r="C157" s="36" t="s">
        <v>36</v>
      </c>
      <c r="D157" s="36" t="s">
        <v>14</v>
      </c>
      <c r="E157" s="36" t="s">
        <v>14</v>
      </c>
      <c r="F157" s="40" t="e">
        <f>+INDEX('2. Usuarios'!#REF!,MATCH('6. Comp Comer'!C157&amp;'6. Comp Comer'!E157,'2. Usuarios'!#REF!,0))</f>
        <v>#REF!</v>
      </c>
      <c r="G157" s="43" t="e">
        <f>INDEX('5. Tarifa Comer'!$C$13:$R$24,MATCH('6. Comp Comer'!$C157,'5. Tarifa Comer'!$B$13:$B$24,0),MATCH('6. Comp Comer'!$D157,'5. Tarifa Comer'!$C$12:$R$12,0))</f>
        <v>#REF!</v>
      </c>
      <c r="H157" s="51" t="e">
        <f t="shared" si="11"/>
        <v>#REF!</v>
      </c>
    </row>
    <row r="158" spans="1:8" ht="16.8" x14ac:dyDescent="0.4">
      <c r="A158" t="str">
        <f t="shared" si="9"/>
        <v>Mh</v>
      </c>
      <c r="B158" s="50" t="str">
        <f t="shared" si="10"/>
        <v>APMTPeninsular</v>
      </c>
      <c r="C158" s="36" t="s">
        <v>37</v>
      </c>
      <c r="D158" s="36" t="s">
        <v>14</v>
      </c>
      <c r="E158" s="36" t="s">
        <v>14</v>
      </c>
      <c r="F158" s="40" t="e">
        <f>+INDEX('2. Usuarios'!#REF!,MATCH('6. Comp Comer'!C158&amp;'6. Comp Comer'!E158,'2. Usuarios'!#REF!,0))</f>
        <v>#REF!</v>
      </c>
      <c r="G158" s="43" t="e">
        <f>INDEX('5. Tarifa Comer'!$C$13:$R$24,MATCH('6. Comp Comer'!$C158,'5. Tarifa Comer'!$B$13:$B$24,0),MATCH('6. Comp Comer'!$D158,'5. Tarifa Comer'!$C$12:$R$12,0))</f>
        <v>#REF!</v>
      </c>
      <c r="H158" s="51" t="e">
        <f t="shared" si="11"/>
        <v>#REF!</v>
      </c>
    </row>
    <row r="159" spans="1:8" ht="16.8" x14ac:dyDescent="0.4">
      <c r="A159" t="str">
        <f t="shared" si="9"/>
        <v>Ms</v>
      </c>
      <c r="B159" s="50" t="str">
        <f t="shared" si="10"/>
        <v>RABTPeninsular</v>
      </c>
      <c r="C159" s="36" t="s">
        <v>38</v>
      </c>
      <c r="D159" s="36" t="s">
        <v>14</v>
      </c>
      <c r="E159" s="36" t="s">
        <v>14</v>
      </c>
      <c r="F159" s="40" t="e">
        <f>+INDEX('2. Usuarios'!#REF!,MATCH('6. Comp Comer'!C159&amp;'6. Comp Comer'!E159,'2. Usuarios'!#REF!,0))</f>
        <v>#REF!</v>
      </c>
      <c r="G159" s="43" t="e">
        <f>INDEX('5. Tarifa Comer'!$C$13:$R$24,MATCH('6. Comp Comer'!$C159,'5. Tarifa Comer'!$B$13:$B$24,0),MATCH('6. Comp Comer'!$D159,'5. Tarifa Comer'!$C$12:$R$12,0))</f>
        <v>#REF!</v>
      </c>
      <c r="H159" s="51" t="e">
        <f t="shared" si="11"/>
        <v>#REF!</v>
      </c>
    </row>
    <row r="160" spans="1:8" ht="16.8" x14ac:dyDescent="0.4">
      <c r="A160" t="str">
        <f t="shared" si="9"/>
        <v>Mh</v>
      </c>
      <c r="B160" s="50" t="str">
        <f t="shared" si="10"/>
        <v>RAMTPeninsular</v>
      </c>
      <c r="C160" s="36" t="s">
        <v>39</v>
      </c>
      <c r="D160" s="36" t="s">
        <v>14</v>
      </c>
      <c r="E160" s="36" t="s">
        <v>14</v>
      </c>
      <c r="F160" s="40" t="e">
        <f>+INDEX('2. Usuarios'!#REF!,MATCH('6. Comp Comer'!C160&amp;'6. Comp Comer'!E160,'2. Usuarios'!#REF!,0))</f>
        <v>#REF!</v>
      </c>
      <c r="G160" s="43" t="e">
        <f>INDEX('5. Tarifa Comer'!$C$13:$R$24,MATCH('6. Comp Comer'!$C160,'5. Tarifa Comer'!$B$13:$B$24,0),MATCH('6. Comp Comer'!$D160,'5. Tarifa Comer'!$C$12:$R$12,0))</f>
        <v>#REF!</v>
      </c>
      <c r="H160" s="51" t="e">
        <f t="shared" si="11"/>
        <v>#REF!</v>
      </c>
    </row>
    <row r="161" spans="1:8" ht="16.8" x14ac:dyDescent="0.4">
      <c r="A161" t="str">
        <f t="shared" si="9"/>
        <v>Ms</v>
      </c>
      <c r="B161" s="50" t="str">
        <f t="shared" si="10"/>
        <v>DB1Sureste</v>
      </c>
      <c r="C161" s="36" t="s">
        <v>28</v>
      </c>
      <c r="D161" s="8" t="s">
        <v>15</v>
      </c>
      <c r="E161" s="8" t="s">
        <v>15</v>
      </c>
      <c r="F161" s="40" t="e">
        <f>+INDEX('2. Usuarios'!#REF!,MATCH('6. Comp Comer'!C161&amp;'6. Comp Comer'!E161,'2. Usuarios'!#REF!,0))</f>
        <v>#REF!</v>
      </c>
      <c r="G161" s="43" t="e">
        <f>INDEX('5. Tarifa Comer'!$C$13:$R$24,MATCH('6. Comp Comer'!$C161,'5. Tarifa Comer'!$B$13:$B$24,0),MATCH('6. Comp Comer'!$D161,'5. Tarifa Comer'!$C$12:$R$12,0))</f>
        <v>#REF!</v>
      </c>
      <c r="H161" s="51" t="e">
        <f t="shared" si="11"/>
        <v>#REF!</v>
      </c>
    </row>
    <row r="162" spans="1:8" ht="16.8" x14ac:dyDescent="0.4">
      <c r="A162" t="str">
        <f t="shared" si="9"/>
        <v>Ms</v>
      </c>
      <c r="B162" s="50" t="str">
        <f t="shared" si="10"/>
        <v>DB2Sureste</v>
      </c>
      <c r="C162" s="36" t="s">
        <v>29</v>
      </c>
      <c r="D162" s="8" t="s">
        <v>15</v>
      </c>
      <c r="E162" s="8" t="s">
        <v>15</v>
      </c>
      <c r="F162" s="40" t="e">
        <f>+INDEX('2. Usuarios'!#REF!,MATCH('6. Comp Comer'!C162&amp;'6. Comp Comer'!E162,'2. Usuarios'!#REF!,0))</f>
        <v>#REF!</v>
      </c>
      <c r="G162" s="43" t="e">
        <f>INDEX('5. Tarifa Comer'!$C$13:$R$24,MATCH('6. Comp Comer'!$C162,'5. Tarifa Comer'!$B$13:$B$24,0),MATCH('6. Comp Comer'!$D162,'5. Tarifa Comer'!$C$12:$R$12,0))</f>
        <v>#REF!</v>
      </c>
      <c r="H162" s="51" t="e">
        <f t="shared" si="11"/>
        <v>#REF!</v>
      </c>
    </row>
    <row r="163" spans="1:8" ht="16.8" x14ac:dyDescent="0.4">
      <c r="A163" t="str">
        <f t="shared" si="9"/>
        <v>Mi</v>
      </c>
      <c r="B163" s="50" t="str">
        <f t="shared" si="10"/>
        <v>DISTSureste</v>
      </c>
      <c r="C163" s="36" t="s">
        <v>30</v>
      </c>
      <c r="D163" s="8" t="s">
        <v>15</v>
      </c>
      <c r="E163" s="8" t="s">
        <v>15</v>
      </c>
      <c r="F163" s="40" t="e">
        <f>+INDEX('2. Usuarios'!#REF!,MATCH('6. Comp Comer'!C163&amp;'6. Comp Comer'!E163,'2. Usuarios'!#REF!,0))</f>
        <v>#REF!</v>
      </c>
      <c r="G163" s="43" t="e">
        <f>INDEX('5. Tarifa Comer'!$C$13:$R$24,MATCH('6. Comp Comer'!$C163,'5. Tarifa Comer'!$B$13:$B$24,0),MATCH('6. Comp Comer'!$D163,'5. Tarifa Comer'!$C$12:$R$12,0))</f>
        <v>#REF!</v>
      </c>
      <c r="H163" s="51" t="e">
        <f t="shared" si="11"/>
        <v>#REF!</v>
      </c>
    </row>
    <row r="164" spans="1:8" ht="16.8" x14ac:dyDescent="0.4">
      <c r="A164" t="str">
        <f t="shared" si="9"/>
        <v>Mi</v>
      </c>
      <c r="B164" s="50" t="str">
        <f t="shared" si="10"/>
        <v>DITSureste</v>
      </c>
      <c r="C164" s="36" t="s">
        <v>31</v>
      </c>
      <c r="D164" s="8" t="s">
        <v>15</v>
      </c>
      <c r="E164" s="8" t="s">
        <v>15</v>
      </c>
      <c r="F164" s="40" t="e">
        <f>+INDEX('2. Usuarios'!#REF!,MATCH('6. Comp Comer'!C164&amp;'6. Comp Comer'!E164,'2. Usuarios'!#REF!,0))</f>
        <v>#REF!</v>
      </c>
      <c r="G164" s="43" t="e">
        <f>INDEX('5. Tarifa Comer'!$C$13:$R$24,MATCH('6. Comp Comer'!$C164,'5. Tarifa Comer'!$B$13:$B$24,0),MATCH('6. Comp Comer'!$D164,'5. Tarifa Comer'!$C$12:$R$12,0))</f>
        <v>#REF!</v>
      </c>
      <c r="H164" s="51" t="e">
        <f t="shared" si="11"/>
        <v>#REF!</v>
      </c>
    </row>
    <row r="165" spans="1:8" ht="16.8" x14ac:dyDescent="0.4">
      <c r="A165" t="str">
        <f t="shared" si="9"/>
        <v>Mh</v>
      </c>
      <c r="B165" s="50" t="str">
        <f t="shared" si="10"/>
        <v>GDBTSureste</v>
      </c>
      <c r="C165" s="36" t="s">
        <v>32</v>
      </c>
      <c r="D165" s="8" t="s">
        <v>15</v>
      </c>
      <c r="E165" s="8" t="s">
        <v>15</v>
      </c>
      <c r="F165" s="40" t="e">
        <f>+INDEX('2. Usuarios'!#REF!,MATCH('6. Comp Comer'!C165&amp;'6. Comp Comer'!E165,'2. Usuarios'!#REF!,0))</f>
        <v>#REF!</v>
      </c>
      <c r="G165" s="43" t="e">
        <f>INDEX('5. Tarifa Comer'!$C$13:$R$24,MATCH('6. Comp Comer'!$C165,'5. Tarifa Comer'!$B$13:$B$24,0),MATCH('6. Comp Comer'!$D165,'5. Tarifa Comer'!$C$12:$R$12,0))</f>
        <v>#REF!</v>
      </c>
      <c r="H165" s="51" t="e">
        <f t="shared" si="11"/>
        <v>#REF!</v>
      </c>
    </row>
    <row r="166" spans="1:8" ht="16.8" x14ac:dyDescent="0.4">
      <c r="A166" t="str">
        <f t="shared" si="9"/>
        <v>Mh</v>
      </c>
      <c r="B166" s="50" t="str">
        <f t="shared" si="10"/>
        <v>GDMTHSureste</v>
      </c>
      <c r="C166" s="36" t="s">
        <v>33</v>
      </c>
      <c r="D166" s="8" t="s">
        <v>15</v>
      </c>
      <c r="E166" s="8" t="s">
        <v>15</v>
      </c>
      <c r="F166" s="40" t="e">
        <f>+INDEX('2. Usuarios'!#REF!,MATCH('6. Comp Comer'!C166&amp;'6. Comp Comer'!E166,'2. Usuarios'!#REF!,0))</f>
        <v>#REF!</v>
      </c>
      <c r="G166" s="43" t="e">
        <f>INDEX('5. Tarifa Comer'!$C$13:$R$24,MATCH('6. Comp Comer'!$C166,'5. Tarifa Comer'!$B$13:$B$24,0),MATCH('6. Comp Comer'!$D166,'5. Tarifa Comer'!$C$12:$R$12,0))</f>
        <v>#REF!</v>
      </c>
      <c r="H166" s="51" t="e">
        <f t="shared" si="11"/>
        <v>#REF!</v>
      </c>
    </row>
    <row r="167" spans="1:8" ht="16.8" x14ac:dyDescent="0.4">
      <c r="A167" t="str">
        <f t="shared" si="9"/>
        <v>Mh</v>
      </c>
      <c r="B167" s="50" t="str">
        <f t="shared" si="10"/>
        <v>GDMTOSureste</v>
      </c>
      <c r="C167" s="36" t="s">
        <v>34</v>
      </c>
      <c r="D167" s="8" t="s">
        <v>15</v>
      </c>
      <c r="E167" s="8" t="s">
        <v>15</v>
      </c>
      <c r="F167" s="40" t="e">
        <f>+INDEX('2. Usuarios'!#REF!,MATCH('6. Comp Comer'!C167&amp;'6. Comp Comer'!E167,'2. Usuarios'!#REF!,0))</f>
        <v>#REF!</v>
      </c>
      <c r="G167" s="43" t="e">
        <f>INDEX('5. Tarifa Comer'!$C$13:$R$24,MATCH('6. Comp Comer'!$C167,'5. Tarifa Comer'!$B$13:$B$24,0),MATCH('6. Comp Comer'!$D167,'5. Tarifa Comer'!$C$12:$R$12,0))</f>
        <v>#REF!</v>
      </c>
      <c r="H167" s="51" t="e">
        <f t="shared" si="11"/>
        <v>#REF!</v>
      </c>
    </row>
    <row r="168" spans="1:8" ht="16.8" x14ac:dyDescent="0.4">
      <c r="A168" t="str">
        <f t="shared" si="9"/>
        <v>Ms</v>
      </c>
      <c r="B168" s="50" t="str">
        <f t="shared" si="10"/>
        <v>PDBTSureste</v>
      </c>
      <c r="C168" s="36" t="s">
        <v>35</v>
      </c>
      <c r="D168" s="8" t="s">
        <v>15</v>
      </c>
      <c r="E168" s="8" t="s">
        <v>15</v>
      </c>
      <c r="F168" s="40" t="e">
        <f>+INDEX('2. Usuarios'!#REF!,MATCH('6. Comp Comer'!C168&amp;'6. Comp Comer'!E168,'2. Usuarios'!#REF!,0))</f>
        <v>#REF!</v>
      </c>
      <c r="G168" s="43" t="e">
        <f>INDEX('5. Tarifa Comer'!$C$13:$R$24,MATCH('6. Comp Comer'!$C168,'5. Tarifa Comer'!$B$13:$B$24,0),MATCH('6. Comp Comer'!$D168,'5. Tarifa Comer'!$C$12:$R$12,0))</f>
        <v>#REF!</v>
      </c>
      <c r="H168" s="51" t="e">
        <f t="shared" si="11"/>
        <v>#REF!</v>
      </c>
    </row>
    <row r="169" spans="1:8" ht="16.8" x14ac:dyDescent="0.4">
      <c r="A169" t="str">
        <f t="shared" si="9"/>
        <v>Ms</v>
      </c>
      <c r="B169" s="50" t="str">
        <f t="shared" si="10"/>
        <v>APBTSureste</v>
      </c>
      <c r="C169" s="36" t="s">
        <v>36</v>
      </c>
      <c r="D169" s="8" t="s">
        <v>15</v>
      </c>
      <c r="E169" s="8" t="s">
        <v>15</v>
      </c>
      <c r="F169" s="40" t="e">
        <f>+INDEX('2. Usuarios'!#REF!,MATCH('6. Comp Comer'!C169&amp;'6. Comp Comer'!E169,'2. Usuarios'!#REF!,0))</f>
        <v>#REF!</v>
      </c>
      <c r="G169" s="43" t="e">
        <f>INDEX('5. Tarifa Comer'!$C$13:$R$24,MATCH('6. Comp Comer'!$C169,'5. Tarifa Comer'!$B$13:$B$24,0),MATCH('6. Comp Comer'!$D169,'5. Tarifa Comer'!$C$12:$R$12,0))</f>
        <v>#REF!</v>
      </c>
      <c r="H169" s="51" t="e">
        <f t="shared" si="11"/>
        <v>#REF!</v>
      </c>
    </row>
    <row r="170" spans="1:8" ht="16.8" x14ac:dyDescent="0.4">
      <c r="A170" t="str">
        <f t="shared" si="9"/>
        <v>Mh</v>
      </c>
      <c r="B170" s="50" t="str">
        <f t="shared" si="10"/>
        <v>APMTSureste</v>
      </c>
      <c r="C170" s="36" t="s">
        <v>37</v>
      </c>
      <c r="D170" s="8" t="s">
        <v>15</v>
      </c>
      <c r="E170" s="8" t="s">
        <v>15</v>
      </c>
      <c r="F170" s="40" t="e">
        <f>+INDEX('2. Usuarios'!#REF!,MATCH('6. Comp Comer'!C170&amp;'6. Comp Comer'!E170,'2. Usuarios'!#REF!,0))</f>
        <v>#REF!</v>
      </c>
      <c r="G170" s="43" t="e">
        <f>INDEX('5. Tarifa Comer'!$C$13:$R$24,MATCH('6. Comp Comer'!$C170,'5. Tarifa Comer'!$B$13:$B$24,0),MATCH('6. Comp Comer'!$D170,'5. Tarifa Comer'!$C$12:$R$12,0))</f>
        <v>#REF!</v>
      </c>
      <c r="H170" s="51" t="e">
        <f t="shared" si="11"/>
        <v>#REF!</v>
      </c>
    </row>
    <row r="171" spans="1:8" ht="16.8" x14ac:dyDescent="0.4">
      <c r="A171" t="str">
        <f t="shared" si="9"/>
        <v>Ms</v>
      </c>
      <c r="B171" s="50" t="str">
        <f t="shared" si="10"/>
        <v>RABTSureste</v>
      </c>
      <c r="C171" s="36" t="s">
        <v>38</v>
      </c>
      <c r="D171" s="8" t="s">
        <v>15</v>
      </c>
      <c r="E171" s="8" t="s">
        <v>15</v>
      </c>
      <c r="F171" s="40" t="e">
        <f>+INDEX('2. Usuarios'!#REF!,MATCH('6. Comp Comer'!C171&amp;'6. Comp Comer'!E171,'2. Usuarios'!#REF!,0))</f>
        <v>#REF!</v>
      </c>
      <c r="G171" s="43" t="e">
        <f>INDEX('5. Tarifa Comer'!$C$13:$R$24,MATCH('6. Comp Comer'!$C171,'5. Tarifa Comer'!$B$13:$B$24,0),MATCH('6. Comp Comer'!$D171,'5. Tarifa Comer'!$C$12:$R$12,0))</f>
        <v>#REF!</v>
      </c>
      <c r="H171" s="51" t="e">
        <f t="shared" si="11"/>
        <v>#REF!</v>
      </c>
    </row>
    <row r="172" spans="1:8" ht="16.8" x14ac:dyDescent="0.4">
      <c r="A172" t="str">
        <f t="shared" si="9"/>
        <v>Mh</v>
      </c>
      <c r="B172" s="50" t="str">
        <f t="shared" si="10"/>
        <v>RAMTSureste</v>
      </c>
      <c r="C172" s="36" t="s">
        <v>39</v>
      </c>
      <c r="D172" s="8" t="s">
        <v>15</v>
      </c>
      <c r="E172" s="8" t="s">
        <v>15</v>
      </c>
      <c r="F172" s="40" t="e">
        <f>+INDEX('2. Usuarios'!#REF!,MATCH('6. Comp Comer'!C172&amp;'6. Comp Comer'!E172,'2. Usuarios'!#REF!,0))</f>
        <v>#REF!</v>
      </c>
      <c r="G172" s="43" t="e">
        <f>INDEX('5. Tarifa Comer'!$C$13:$R$24,MATCH('6. Comp Comer'!$C172,'5. Tarifa Comer'!$B$13:$B$24,0),MATCH('6. Comp Comer'!$D172,'5. Tarifa Comer'!$C$12:$R$12,0))</f>
        <v>#REF!</v>
      </c>
      <c r="H172" s="51" t="e">
        <f t="shared" si="11"/>
        <v>#REF!</v>
      </c>
    </row>
    <row r="173" spans="1:8" ht="16.8" x14ac:dyDescent="0.4">
      <c r="A173" t="str">
        <f t="shared" si="9"/>
        <v>Ms</v>
      </c>
      <c r="B173" s="50" t="str">
        <f t="shared" si="10"/>
        <v>DB1Valle de México Centro</v>
      </c>
      <c r="C173" s="36" t="s">
        <v>28</v>
      </c>
      <c r="D173" s="8" t="s">
        <v>16</v>
      </c>
      <c r="E173" s="8" t="s">
        <v>16</v>
      </c>
      <c r="F173" s="40" t="e">
        <f>+INDEX('2. Usuarios'!#REF!,MATCH('6. Comp Comer'!C173&amp;'6. Comp Comer'!E173,'2. Usuarios'!#REF!,0))</f>
        <v>#REF!</v>
      </c>
      <c r="G173" s="43" t="e">
        <f>INDEX('5. Tarifa Comer'!$C$13:$R$24,MATCH('6. Comp Comer'!$C173,'5. Tarifa Comer'!$B$13:$B$24,0),MATCH('6. Comp Comer'!$E173,'5. Tarifa Comer'!$C$12:$R$12,0))</f>
        <v>#REF!</v>
      </c>
      <c r="H173" s="51" t="e">
        <f t="shared" si="11"/>
        <v>#REF!</v>
      </c>
    </row>
    <row r="174" spans="1:8" ht="16.8" x14ac:dyDescent="0.4">
      <c r="A174" t="str">
        <f t="shared" si="9"/>
        <v>Ms</v>
      </c>
      <c r="B174" s="50" t="str">
        <f t="shared" si="10"/>
        <v>DB2Valle de México Centro</v>
      </c>
      <c r="C174" s="36" t="s">
        <v>29</v>
      </c>
      <c r="D174" s="8" t="s">
        <v>16</v>
      </c>
      <c r="E174" s="8" t="s">
        <v>16</v>
      </c>
      <c r="F174" s="40" t="e">
        <f>+INDEX('2. Usuarios'!#REF!,MATCH('6. Comp Comer'!C174&amp;'6. Comp Comer'!E174,'2. Usuarios'!#REF!,0))</f>
        <v>#REF!</v>
      </c>
      <c r="G174" s="43" t="e">
        <f>INDEX('5. Tarifa Comer'!$C$13:$R$24,MATCH('6. Comp Comer'!$C174,'5. Tarifa Comer'!$B$13:$B$24,0),MATCH('6. Comp Comer'!$E174,'5. Tarifa Comer'!$C$12:$R$12,0))</f>
        <v>#REF!</v>
      </c>
      <c r="H174" s="51" t="e">
        <f t="shared" si="11"/>
        <v>#REF!</v>
      </c>
    </row>
    <row r="175" spans="1:8" ht="16.8" x14ac:dyDescent="0.4">
      <c r="A175" t="str">
        <f t="shared" si="9"/>
        <v>Mi</v>
      </c>
      <c r="B175" s="50" t="str">
        <f t="shared" si="10"/>
        <v>DISTValle de México Centro</v>
      </c>
      <c r="C175" s="36" t="s">
        <v>30</v>
      </c>
      <c r="D175" s="8" t="s">
        <v>16</v>
      </c>
      <c r="E175" s="8" t="s">
        <v>16</v>
      </c>
      <c r="F175" s="40" t="e">
        <f>+INDEX('2. Usuarios'!#REF!,MATCH('6. Comp Comer'!C175&amp;'6. Comp Comer'!E175,'2. Usuarios'!#REF!,0))</f>
        <v>#REF!</v>
      </c>
      <c r="G175" s="43" t="e">
        <f>INDEX('5. Tarifa Comer'!$C$13:$R$24,MATCH('6. Comp Comer'!$C175,'5. Tarifa Comer'!$B$13:$B$24,0),MATCH('6. Comp Comer'!$E175,'5. Tarifa Comer'!$C$12:$R$12,0))</f>
        <v>#REF!</v>
      </c>
      <c r="H175" s="51" t="e">
        <f t="shared" si="11"/>
        <v>#REF!</v>
      </c>
    </row>
    <row r="176" spans="1:8" ht="16.8" x14ac:dyDescent="0.4">
      <c r="A176" t="str">
        <f t="shared" si="9"/>
        <v>Mi</v>
      </c>
      <c r="B176" s="50" t="str">
        <f t="shared" si="10"/>
        <v>DITValle de México Centro</v>
      </c>
      <c r="C176" s="36" t="s">
        <v>31</v>
      </c>
      <c r="D176" s="8" t="s">
        <v>16</v>
      </c>
      <c r="E176" s="8" t="s">
        <v>16</v>
      </c>
      <c r="F176" s="40" t="e">
        <f>+INDEX('2. Usuarios'!#REF!,MATCH('6. Comp Comer'!C176&amp;'6. Comp Comer'!E176,'2. Usuarios'!#REF!,0))</f>
        <v>#REF!</v>
      </c>
      <c r="G176" s="43" t="e">
        <f>INDEX('5. Tarifa Comer'!$C$13:$R$24,MATCH('6. Comp Comer'!$C176,'5. Tarifa Comer'!$B$13:$B$24,0),MATCH('6. Comp Comer'!$E176,'5. Tarifa Comer'!$C$12:$R$12,0))</f>
        <v>#REF!</v>
      </c>
      <c r="H176" s="51" t="e">
        <f t="shared" si="11"/>
        <v>#REF!</v>
      </c>
    </row>
    <row r="177" spans="1:8" ht="16.8" x14ac:dyDescent="0.4">
      <c r="A177" t="str">
        <f t="shared" si="9"/>
        <v>Mh</v>
      </c>
      <c r="B177" s="50" t="str">
        <f t="shared" si="10"/>
        <v>GDBTValle de México Centro</v>
      </c>
      <c r="C177" s="36" t="s">
        <v>32</v>
      </c>
      <c r="D177" s="8" t="s">
        <v>16</v>
      </c>
      <c r="E177" s="8" t="s">
        <v>16</v>
      </c>
      <c r="F177" s="40" t="e">
        <f>+INDEX('2. Usuarios'!#REF!,MATCH('6. Comp Comer'!C177&amp;'6. Comp Comer'!E177,'2. Usuarios'!#REF!,0))</f>
        <v>#REF!</v>
      </c>
      <c r="G177" s="43" t="e">
        <f>INDEX('5. Tarifa Comer'!$C$13:$R$24,MATCH('6. Comp Comer'!$C177,'5. Tarifa Comer'!$B$13:$B$24,0),MATCH('6. Comp Comer'!$E177,'5. Tarifa Comer'!$C$12:$R$12,0))</f>
        <v>#REF!</v>
      </c>
      <c r="H177" s="51" t="e">
        <f t="shared" si="11"/>
        <v>#REF!</v>
      </c>
    </row>
    <row r="178" spans="1:8" ht="16.8" x14ac:dyDescent="0.4">
      <c r="A178" t="str">
        <f t="shared" si="9"/>
        <v>Mh</v>
      </c>
      <c r="B178" s="50" t="str">
        <f t="shared" si="10"/>
        <v>GDMTHValle de México Centro</v>
      </c>
      <c r="C178" s="36" t="s">
        <v>33</v>
      </c>
      <c r="D178" s="8" t="s">
        <v>16</v>
      </c>
      <c r="E178" s="8" t="s">
        <v>16</v>
      </c>
      <c r="F178" s="40" t="e">
        <f>+INDEX('2. Usuarios'!#REF!,MATCH('6. Comp Comer'!C178&amp;'6. Comp Comer'!E178,'2. Usuarios'!#REF!,0))</f>
        <v>#REF!</v>
      </c>
      <c r="G178" s="43" t="e">
        <f>INDEX('5. Tarifa Comer'!$C$13:$R$24,MATCH('6. Comp Comer'!$C178,'5. Tarifa Comer'!$B$13:$B$24,0),MATCH('6. Comp Comer'!$E178,'5. Tarifa Comer'!$C$12:$R$12,0))</f>
        <v>#REF!</v>
      </c>
      <c r="H178" s="51" t="e">
        <f t="shared" si="11"/>
        <v>#REF!</v>
      </c>
    </row>
    <row r="179" spans="1:8" ht="16.8" x14ac:dyDescent="0.4">
      <c r="A179" t="str">
        <f t="shared" si="9"/>
        <v>Mh</v>
      </c>
      <c r="B179" s="50" t="str">
        <f t="shared" si="10"/>
        <v>GDMTOValle de México Centro</v>
      </c>
      <c r="C179" s="36" t="s">
        <v>34</v>
      </c>
      <c r="D179" s="8" t="s">
        <v>16</v>
      </c>
      <c r="E179" s="8" t="s">
        <v>16</v>
      </c>
      <c r="F179" s="40" t="e">
        <f>+INDEX('2. Usuarios'!#REF!,MATCH('6. Comp Comer'!C179&amp;'6. Comp Comer'!E179,'2. Usuarios'!#REF!,0))</f>
        <v>#REF!</v>
      </c>
      <c r="G179" s="43" t="e">
        <f>INDEX('5. Tarifa Comer'!$C$13:$R$24,MATCH('6. Comp Comer'!$C179,'5. Tarifa Comer'!$B$13:$B$24,0),MATCH('6. Comp Comer'!$E179,'5. Tarifa Comer'!$C$12:$R$12,0))</f>
        <v>#REF!</v>
      </c>
      <c r="H179" s="51" t="e">
        <f t="shared" si="11"/>
        <v>#REF!</v>
      </c>
    </row>
    <row r="180" spans="1:8" ht="16.8" x14ac:dyDescent="0.4">
      <c r="A180" t="str">
        <f t="shared" si="9"/>
        <v>Ms</v>
      </c>
      <c r="B180" s="50" t="str">
        <f t="shared" si="10"/>
        <v>PDBTValle de México Centro</v>
      </c>
      <c r="C180" s="36" t="s">
        <v>35</v>
      </c>
      <c r="D180" s="8" t="s">
        <v>16</v>
      </c>
      <c r="E180" s="8" t="s">
        <v>16</v>
      </c>
      <c r="F180" s="40" t="e">
        <f>+INDEX('2. Usuarios'!#REF!,MATCH('6. Comp Comer'!C180&amp;'6. Comp Comer'!E180,'2. Usuarios'!#REF!,0))</f>
        <v>#REF!</v>
      </c>
      <c r="G180" s="43" t="e">
        <f>INDEX('5. Tarifa Comer'!$C$13:$R$24,MATCH('6. Comp Comer'!$C180,'5. Tarifa Comer'!$B$13:$B$24,0),MATCH('6. Comp Comer'!$E180,'5. Tarifa Comer'!$C$12:$R$12,0))</f>
        <v>#REF!</v>
      </c>
      <c r="H180" s="51" t="e">
        <f t="shared" si="11"/>
        <v>#REF!</v>
      </c>
    </row>
    <row r="181" spans="1:8" ht="16.8" x14ac:dyDescent="0.4">
      <c r="A181" t="str">
        <f t="shared" si="9"/>
        <v>Ms</v>
      </c>
      <c r="B181" s="50" t="str">
        <f t="shared" si="10"/>
        <v>APBTValle de México Centro</v>
      </c>
      <c r="C181" s="36" t="s">
        <v>36</v>
      </c>
      <c r="D181" s="8" t="s">
        <v>16</v>
      </c>
      <c r="E181" s="8" t="s">
        <v>16</v>
      </c>
      <c r="F181" s="40" t="e">
        <f>+INDEX('2. Usuarios'!#REF!,MATCH('6. Comp Comer'!C181&amp;'6. Comp Comer'!E181,'2. Usuarios'!#REF!,0))</f>
        <v>#REF!</v>
      </c>
      <c r="G181" s="43" t="e">
        <f>INDEX('5. Tarifa Comer'!$C$13:$R$24,MATCH('6. Comp Comer'!$C181,'5. Tarifa Comer'!$B$13:$B$24,0),MATCH('6. Comp Comer'!$E181,'5. Tarifa Comer'!$C$12:$R$12,0))</f>
        <v>#REF!</v>
      </c>
      <c r="H181" s="51" t="e">
        <f t="shared" si="11"/>
        <v>#REF!</v>
      </c>
    </row>
    <row r="182" spans="1:8" ht="16.8" x14ac:dyDescent="0.4">
      <c r="A182" t="str">
        <f t="shared" si="9"/>
        <v>Mh</v>
      </c>
      <c r="B182" s="50" t="str">
        <f t="shared" si="10"/>
        <v>APMTValle de México Centro</v>
      </c>
      <c r="C182" s="36" t="s">
        <v>37</v>
      </c>
      <c r="D182" s="8" t="s">
        <v>16</v>
      </c>
      <c r="E182" s="8" t="s">
        <v>16</v>
      </c>
      <c r="F182" s="40" t="e">
        <f>+INDEX('2. Usuarios'!#REF!,MATCH('6. Comp Comer'!C182&amp;'6. Comp Comer'!E182,'2. Usuarios'!#REF!,0))</f>
        <v>#REF!</v>
      </c>
      <c r="G182" s="43" t="e">
        <f>INDEX('5. Tarifa Comer'!$C$13:$R$24,MATCH('6. Comp Comer'!$C182,'5. Tarifa Comer'!$B$13:$B$24,0),MATCH('6. Comp Comer'!$E182,'5. Tarifa Comer'!$C$12:$R$12,0))</f>
        <v>#REF!</v>
      </c>
      <c r="H182" s="51" t="e">
        <f t="shared" si="11"/>
        <v>#REF!</v>
      </c>
    </row>
    <row r="183" spans="1:8" ht="16.8" x14ac:dyDescent="0.4">
      <c r="A183" t="str">
        <f t="shared" si="9"/>
        <v>Ms</v>
      </c>
      <c r="B183" s="50" t="str">
        <f t="shared" si="10"/>
        <v>RABTValle de México Centro</v>
      </c>
      <c r="C183" s="36" t="s">
        <v>38</v>
      </c>
      <c r="D183" s="8" t="s">
        <v>16</v>
      </c>
      <c r="E183" s="8" t="s">
        <v>16</v>
      </c>
      <c r="F183" s="40" t="e">
        <f>+INDEX('2. Usuarios'!#REF!,MATCH('6. Comp Comer'!C183&amp;'6. Comp Comer'!E183,'2. Usuarios'!#REF!,0))</f>
        <v>#REF!</v>
      </c>
      <c r="G183" s="43" t="e">
        <f>INDEX('5. Tarifa Comer'!$C$13:$R$24,MATCH('6. Comp Comer'!$C183,'5. Tarifa Comer'!$B$13:$B$24,0),MATCH('6. Comp Comer'!$E183,'5. Tarifa Comer'!$C$12:$R$12,0))</f>
        <v>#REF!</v>
      </c>
      <c r="H183" s="51" t="e">
        <f t="shared" si="11"/>
        <v>#REF!</v>
      </c>
    </row>
    <row r="184" spans="1:8" ht="16.8" x14ac:dyDescent="0.4">
      <c r="A184" t="str">
        <f t="shared" si="9"/>
        <v>Mh</v>
      </c>
      <c r="B184" s="50" t="str">
        <f t="shared" si="10"/>
        <v>RAMTValle de México Centro</v>
      </c>
      <c r="C184" s="36" t="s">
        <v>39</v>
      </c>
      <c r="D184" s="8" t="s">
        <v>16</v>
      </c>
      <c r="E184" s="8" t="s">
        <v>16</v>
      </c>
      <c r="F184" s="40" t="e">
        <f>+INDEX('2. Usuarios'!#REF!,MATCH('6. Comp Comer'!C184&amp;'6. Comp Comer'!E184,'2. Usuarios'!#REF!,0))</f>
        <v>#REF!</v>
      </c>
      <c r="G184" s="43" t="e">
        <f>INDEX('5. Tarifa Comer'!$C$13:$R$24,MATCH('6. Comp Comer'!$C184,'5. Tarifa Comer'!$B$13:$B$24,0),MATCH('6. Comp Comer'!$E184,'5. Tarifa Comer'!$C$12:$R$12,0))</f>
        <v>#REF!</v>
      </c>
      <c r="H184" s="51" t="e">
        <f t="shared" si="11"/>
        <v>#REF!</v>
      </c>
    </row>
    <row r="185" spans="1:8" ht="16.8" x14ac:dyDescent="0.4">
      <c r="A185" t="str">
        <f t="shared" si="9"/>
        <v>Ms</v>
      </c>
      <c r="B185" s="50" t="str">
        <f t="shared" si="10"/>
        <v>DB1Valle de México Norte</v>
      </c>
      <c r="C185" s="36" t="s">
        <v>28</v>
      </c>
      <c r="D185" s="36" t="s">
        <v>17</v>
      </c>
      <c r="E185" s="36" t="s">
        <v>17</v>
      </c>
      <c r="F185" s="40" t="e">
        <f>+INDEX('2. Usuarios'!#REF!,MATCH('6. Comp Comer'!C185&amp;'6. Comp Comer'!E185,'2. Usuarios'!#REF!,0))</f>
        <v>#REF!</v>
      </c>
      <c r="G185" s="43" t="e">
        <f>INDEX('5. Tarifa Comer'!$C$13:$R$24,MATCH('6. Comp Comer'!$C185,'5. Tarifa Comer'!$B$13:$B$24,0),MATCH('6. Comp Comer'!$E185,'5. Tarifa Comer'!$C$12:$R$12,0))</f>
        <v>#REF!</v>
      </c>
      <c r="H185" s="51" t="e">
        <f t="shared" si="11"/>
        <v>#REF!</v>
      </c>
    </row>
    <row r="186" spans="1:8" ht="16.8" x14ac:dyDescent="0.4">
      <c r="A186" t="str">
        <f t="shared" si="9"/>
        <v>Ms</v>
      </c>
      <c r="B186" s="50" t="str">
        <f t="shared" si="10"/>
        <v>DB2Valle de México Norte</v>
      </c>
      <c r="C186" s="36" t="s">
        <v>29</v>
      </c>
      <c r="D186" s="36" t="s">
        <v>17</v>
      </c>
      <c r="E186" s="36" t="s">
        <v>17</v>
      </c>
      <c r="F186" s="40" t="e">
        <f>+INDEX('2. Usuarios'!#REF!,MATCH('6. Comp Comer'!C186&amp;'6. Comp Comer'!E186,'2. Usuarios'!#REF!,0))</f>
        <v>#REF!</v>
      </c>
      <c r="G186" s="43" t="e">
        <f>INDEX('5. Tarifa Comer'!$C$13:$R$24,MATCH('6. Comp Comer'!$C186,'5. Tarifa Comer'!$B$13:$B$24,0),MATCH('6. Comp Comer'!$E186,'5. Tarifa Comer'!$C$12:$R$12,0))</f>
        <v>#REF!</v>
      </c>
      <c r="H186" s="51" t="e">
        <f t="shared" si="11"/>
        <v>#REF!</v>
      </c>
    </row>
    <row r="187" spans="1:8" ht="16.8" x14ac:dyDescent="0.4">
      <c r="A187" t="str">
        <f t="shared" si="9"/>
        <v>Mi</v>
      </c>
      <c r="B187" s="50" t="str">
        <f t="shared" si="10"/>
        <v>DISTValle de México Norte</v>
      </c>
      <c r="C187" s="36" t="s">
        <v>30</v>
      </c>
      <c r="D187" s="36" t="s">
        <v>17</v>
      </c>
      <c r="E187" s="36" t="s">
        <v>17</v>
      </c>
      <c r="F187" s="40" t="e">
        <f>+INDEX('2. Usuarios'!#REF!,MATCH('6. Comp Comer'!C187&amp;'6. Comp Comer'!E187,'2. Usuarios'!#REF!,0))</f>
        <v>#REF!</v>
      </c>
      <c r="G187" s="43" t="e">
        <f>INDEX('5. Tarifa Comer'!$C$13:$R$24,MATCH('6. Comp Comer'!$C187,'5. Tarifa Comer'!$B$13:$B$24,0),MATCH('6. Comp Comer'!$E187,'5. Tarifa Comer'!$C$12:$R$12,0))</f>
        <v>#REF!</v>
      </c>
      <c r="H187" s="51" t="e">
        <f t="shared" si="11"/>
        <v>#REF!</v>
      </c>
    </row>
    <row r="188" spans="1:8" ht="16.8" x14ac:dyDescent="0.4">
      <c r="A188" t="str">
        <f t="shared" si="9"/>
        <v>Mi</v>
      </c>
      <c r="B188" s="50" t="str">
        <f t="shared" si="10"/>
        <v>DITValle de México Norte</v>
      </c>
      <c r="C188" s="36" t="s">
        <v>31</v>
      </c>
      <c r="D188" s="36" t="s">
        <v>17</v>
      </c>
      <c r="E188" s="36" t="s">
        <v>17</v>
      </c>
      <c r="F188" s="40" t="e">
        <f>+INDEX('2. Usuarios'!#REF!,MATCH('6. Comp Comer'!C188&amp;'6. Comp Comer'!E188,'2. Usuarios'!#REF!,0))</f>
        <v>#REF!</v>
      </c>
      <c r="G188" s="43" t="e">
        <f>INDEX('5. Tarifa Comer'!$C$13:$R$24,MATCH('6. Comp Comer'!$C188,'5. Tarifa Comer'!$B$13:$B$24,0),MATCH('6. Comp Comer'!$E188,'5. Tarifa Comer'!$C$12:$R$12,0))</f>
        <v>#REF!</v>
      </c>
      <c r="H188" s="51" t="e">
        <f t="shared" si="11"/>
        <v>#REF!</v>
      </c>
    </row>
    <row r="189" spans="1:8" ht="16.8" x14ac:dyDescent="0.4">
      <c r="A189" t="str">
        <f t="shared" si="9"/>
        <v>Mh</v>
      </c>
      <c r="B189" s="50" t="str">
        <f t="shared" si="10"/>
        <v>GDBTValle de México Norte</v>
      </c>
      <c r="C189" s="36" t="s">
        <v>32</v>
      </c>
      <c r="D189" s="36" t="s">
        <v>17</v>
      </c>
      <c r="E189" s="36" t="s">
        <v>17</v>
      </c>
      <c r="F189" s="40" t="e">
        <f>+INDEX('2. Usuarios'!#REF!,MATCH('6. Comp Comer'!C189&amp;'6. Comp Comer'!E189,'2. Usuarios'!#REF!,0))</f>
        <v>#REF!</v>
      </c>
      <c r="G189" s="43" t="e">
        <f>INDEX('5. Tarifa Comer'!$C$13:$R$24,MATCH('6. Comp Comer'!$C189,'5. Tarifa Comer'!$B$13:$B$24,0),MATCH('6. Comp Comer'!$E189,'5. Tarifa Comer'!$C$12:$R$12,0))</f>
        <v>#REF!</v>
      </c>
      <c r="H189" s="51" t="e">
        <f t="shared" si="11"/>
        <v>#REF!</v>
      </c>
    </row>
    <row r="190" spans="1:8" ht="16.8" x14ac:dyDescent="0.4">
      <c r="A190" t="str">
        <f t="shared" si="9"/>
        <v>Mh</v>
      </c>
      <c r="B190" s="50" t="str">
        <f t="shared" si="10"/>
        <v>GDMTHValle de México Norte</v>
      </c>
      <c r="C190" s="36" t="s">
        <v>33</v>
      </c>
      <c r="D190" s="36" t="s">
        <v>17</v>
      </c>
      <c r="E190" s="36" t="s">
        <v>17</v>
      </c>
      <c r="F190" s="40" t="e">
        <f>+INDEX('2. Usuarios'!#REF!,MATCH('6. Comp Comer'!C190&amp;'6. Comp Comer'!E190,'2. Usuarios'!#REF!,0))</f>
        <v>#REF!</v>
      </c>
      <c r="G190" s="43" t="e">
        <f>INDEX('5. Tarifa Comer'!$C$13:$R$24,MATCH('6. Comp Comer'!$C190,'5. Tarifa Comer'!$B$13:$B$24,0),MATCH('6. Comp Comer'!$E190,'5. Tarifa Comer'!$C$12:$R$12,0))</f>
        <v>#REF!</v>
      </c>
      <c r="H190" s="51" t="e">
        <f t="shared" si="11"/>
        <v>#REF!</v>
      </c>
    </row>
    <row r="191" spans="1:8" ht="16.8" x14ac:dyDescent="0.4">
      <c r="A191" t="str">
        <f t="shared" si="9"/>
        <v>Mh</v>
      </c>
      <c r="B191" s="50" t="str">
        <f t="shared" si="10"/>
        <v>GDMTOValle de México Norte</v>
      </c>
      <c r="C191" s="36" t="s">
        <v>34</v>
      </c>
      <c r="D191" s="36" t="s">
        <v>17</v>
      </c>
      <c r="E191" s="36" t="s">
        <v>17</v>
      </c>
      <c r="F191" s="40" t="e">
        <f>+INDEX('2. Usuarios'!#REF!,MATCH('6. Comp Comer'!C191&amp;'6. Comp Comer'!E191,'2. Usuarios'!#REF!,0))</f>
        <v>#REF!</v>
      </c>
      <c r="G191" s="43" t="e">
        <f>INDEX('5. Tarifa Comer'!$C$13:$R$24,MATCH('6. Comp Comer'!$C191,'5. Tarifa Comer'!$B$13:$B$24,0),MATCH('6. Comp Comer'!$E191,'5. Tarifa Comer'!$C$12:$R$12,0))</f>
        <v>#REF!</v>
      </c>
      <c r="H191" s="51" t="e">
        <f t="shared" si="11"/>
        <v>#REF!</v>
      </c>
    </row>
    <row r="192" spans="1:8" ht="16.8" x14ac:dyDescent="0.4">
      <c r="A192" t="str">
        <f t="shared" si="9"/>
        <v>Ms</v>
      </c>
      <c r="B192" s="50" t="str">
        <f t="shared" si="10"/>
        <v>PDBTValle de México Norte</v>
      </c>
      <c r="C192" s="36" t="s">
        <v>35</v>
      </c>
      <c r="D192" s="36" t="s">
        <v>17</v>
      </c>
      <c r="E192" s="36" t="s">
        <v>17</v>
      </c>
      <c r="F192" s="40" t="e">
        <f>+INDEX('2. Usuarios'!#REF!,MATCH('6. Comp Comer'!C192&amp;'6. Comp Comer'!E192,'2. Usuarios'!#REF!,0))</f>
        <v>#REF!</v>
      </c>
      <c r="G192" s="43" t="e">
        <f>INDEX('5. Tarifa Comer'!$C$13:$R$24,MATCH('6. Comp Comer'!$C192,'5. Tarifa Comer'!$B$13:$B$24,0),MATCH('6. Comp Comer'!$E192,'5. Tarifa Comer'!$C$12:$R$12,0))</f>
        <v>#REF!</v>
      </c>
      <c r="H192" s="51" t="e">
        <f t="shared" si="11"/>
        <v>#REF!</v>
      </c>
    </row>
    <row r="193" spans="1:8" ht="16.8" x14ac:dyDescent="0.4">
      <c r="A193" t="str">
        <f t="shared" si="9"/>
        <v>Ms</v>
      </c>
      <c r="B193" s="50" t="str">
        <f t="shared" si="10"/>
        <v>APBTValle de México Norte</v>
      </c>
      <c r="C193" s="36" t="s">
        <v>36</v>
      </c>
      <c r="D193" s="36" t="s">
        <v>17</v>
      </c>
      <c r="E193" s="36" t="s">
        <v>17</v>
      </c>
      <c r="F193" s="40" t="e">
        <f>+INDEX('2. Usuarios'!#REF!,MATCH('6. Comp Comer'!C193&amp;'6. Comp Comer'!E193,'2. Usuarios'!#REF!,0))</f>
        <v>#REF!</v>
      </c>
      <c r="G193" s="43" t="e">
        <f>INDEX('5. Tarifa Comer'!$C$13:$R$24,MATCH('6. Comp Comer'!$C193,'5. Tarifa Comer'!$B$13:$B$24,0),MATCH('6. Comp Comer'!$E193,'5. Tarifa Comer'!$C$12:$R$12,0))</f>
        <v>#REF!</v>
      </c>
      <c r="H193" s="51" t="e">
        <f t="shared" si="11"/>
        <v>#REF!</v>
      </c>
    </row>
    <row r="194" spans="1:8" ht="16.8" x14ac:dyDescent="0.4">
      <c r="A194" t="str">
        <f t="shared" si="9"/>
        <v>Mh</v>
      </c>
      <c r="B194" s="50" t="str">
        <f t="shared" si="10"/>
        <v>APMTValle de México Norte</v>
      </c>
      <c r="C194" s="36" t="s">
        <v>37</v>
      </c>
      <c r="D194" s="36" t="s">
        <v>17</v>
      </c>
      <c r="E194" s="36" t="s">
        <v>17</v>
      </c>
      <c r="F194" s="40" t="e">
        <f>+INDEX('2. Usuarios'!#REF!,MATCH('6. Comp Comer'!C194&amp;'6. Comp Comer'!E194,'2. Usuarios'!#REF!,0))</f>
        <v>#REF!</v>
      </c>
      <c r="G194" s="43" t="e">
        <f>INDEX('5. Tarifa Comer'!$C$13:$R$24,MATCH('6. Comp Comer'!$C194,'5. Tarifa Comer'!$B$13:$B$24,0),MATCH('6. Comp Comer'!$E194,'5. Tarifa Comer'!$C$12:$R$12,0))</f>
        <v>#REF!</v>
      </c>
      <c r="H194" s="51" t="e">
        <f t="shared" si="11"/>
        <v>#REF!</v>
      </c>
    </row>
    <row r="195" spans="1:8" ht="16.8" x14ac:dyDescent="0.4">
      <c r="A195" t="str">
        <f t="shared" si="9"/>
        <v>Ms</v>
      </c>
      <c r="B195" s="50" t="str">
        <f t="shared" si="10"/>
        <v>RABTValle de México Norte</v>
      </c>
      <c r="C195" s="36" t="s">
        <v>38</v>
      </c>
      <c r="D195" s="36" t="s">
        <v>17</v>
      </c>
      <c r="E195" s="36" t="s">
        <v>17</v>
      </c>
      <c r="F195" s="40" t="e">
        <f>+INDEX('2. Usuarios'!#REF!,MATCH('6. Comp Comer'!C195&amp;'6. Comp Comer'!E195,'2. Usuarios'!#REF!,0))</f>
        <v>#REF!</v>
      </c>
      <c r="G195" s="43" t="e">
        <f>INDEX('5. Tarifa Comer'!$C$13:$R$24,MATCH('6. Comp Comer'!$C195,'5. Tarifa Comer'!$B$13:$B$24,0),MATCH('6. Comp Comer'!$E195,'5. Tarifa Comer'!$C$12:$R$12,0))</f>
        <v>#REF!</v>
      </c>
      <c r="H195" s="51" t="e">
        <f t="shared" si="11"/>
        <v>#REF!</v>
      </c>
    </row>
    <row r="196" spans="1:8" ht="16.8" x14ac:dyDescent="0.4">
      <c r="A196" t="str">
        <f t="shared" si="9"/>
        <v>Mh</v>
      </c>
      <c r="B196" s="50" t="str">
        <f t="shared" si="10"/>
        <v>RAMTValle de México Norte</v>
      </c>
      <c r="C196" s="36" t="s">
        <v>39</v>
      </c>
      <c r="D196" s="36" t="s">
        <v>17</v>
      </c>
      <c r="E196" s="36" t="s">
        <v>17</v>
      </c>
      <c r="F196" s="40" t="e">
        <f>+INDEX('2. Usuarios'!#REF!,MATCH('6. Comp Comer'!C196&amp;'6. Comp Comer'!E196,'2. Usuarios'!#REF!,0))</f>
        <v>#REF!</v>
      </c>
      <c r="G196" s="43" t="e">
        <f>INDEX('5. Tarifa Comer'!$C$13:$R$24,MATCH('6. Comp Comer'!$C196,'5. Tarifa Comer'!$B$13:$B$24,0),MATCH('6. Comp Comer'!$E196,'5. Tarifa Comer'!$C$12:$R$12,0))</f>
        <v>#REF!</v>
      </c>
      <c r="H196" s="51" t="e">
        <f t="shared" si="11"/>
        <v>#REF!</v>
      </c>
    </row>
    <row r="197" spans="1:8" ht="16.8" x14ac:dyDescent="0.4">
      <c r="A197" t="str">
        <f t="shared" si="9"/>
        <v>Ms</v>
      </c>
      <c r="B197" s="50" t="str">
        <f t="shared" si="10"/>
        <v>DB1Valle de México Sur</v>
      </c>
      <c r="C197" s="36" t="s">
        <v>28</v>
      </c>
      <c r="D197" s="36" t="s">
        <v>18</v>
      </c>
      <c r="E197" s="36" t="s">
        <v>18</v>
      </c>
      <c r="F197" s="40" t="e">
        <f>+INDEX('2. Usuarios'!#REF!,MATCH('6. Comp Comer'!C197&amp;'6. Comp Comer'!E197,'2. Usuarios'!#REF!,0))</f>
        <v>#REF!</v>
      </c>
      <c r="G197" s="43" t="e">
        <f>INDEX('5. Tarifa Comer'!$C$13:$R$24,MATCH('6. Comp Comer'!$C197,'5. Tarifa Comer'!$B$13:$B$24,0),MATCH('6. Comp Comer'!$E197,'5. Tarifa Comer'!$C$12:$R$12,0))</f>
        <v>#REF!</v>
      </c>
      <c r="H197" s="51" t="e">
        <f t="shared" si="11"/>
        <v>#REF!</v>
      </c>
    </row>
    <row r="198" spans="1:8" ht="16.8" x14ac:dyDescent="0.4">
      <c r="A198" t="str">
        <f t="shared" ref="A198:A208" si="12">INDEX($R$2:$R$13,MATCH($C198,$S$2:$S$13,0))</f>
        <v>Ms</v>
      </c>
      <c r="B198" s="50" t="str">
        <f t="shared" ref="B198:B208" si="13">C198&amp;D198</f>
        <v>DB2Valle de México Sur</v>
      </c>
      <c r="C198" s="36" t="s">
        <v>29</v>
      </c>
      <c r="D198" s="36" t="s">
        <v>18</v>
      </c>
      <c r="E198" s="36" t="s">
        <v>18</v>
      </c>
      <c r="F198" s="40" t="e">
        <f>+INDEX('2. Usuarios'!#REF!,MATCH('6. Comp Comer'!C198&amp;'6. Comp Comer'!E198,'2. Usuarios'!#REF!,0))</f>
        <v>#REF!</v>
      </c>
      <c r="G198" s="43" t="e">
        <f>INDEX('5. Tarifa Comer'!$C$13:$R$24,MATCH('6. Comp Comer'!$C198,'5. Tarifa Comer'!$B$13:$B$24,0),MATCH('6. Comp Comer'!$E198,'5. Tarifa Comer'!$C$12:$R$12,0))</f>
        <v>#REF!</v>
      </c>
      <c r="H198" s="51" t="e">
        <f t="shared" si="11"/>
        <v>#REF!</v>
      </c>
    </row>
    <row r="199" spans="1:8" ht="16.8" x14ac:dyDescent="0.4">
      <c r="A199" t="str">
        <f t="shared" si="12"/>
        <v>Mi</v>
      </c>
      <c r="B199" s="50" t="str">
        <f t="shared" si="13"/>
        <v>DISTValle de México Sur</v>
      </c>
      <c r="C199" s="36" t="s">
        <v>30</v>
      </c>
      <c r="D199" s="36" t="s">
        <v>18</v>
      </c>
      <c r="E199" s="36" t="s">
        <v>18</v>
      </c>
      <c r="F199" s="40" t="e">
        <f>+INDEX('2. Usuarios'!#REF!,MATCH('6. Comp Comer'!C199&amp;'6. Comp Comer'!E199,'2. Usuarios'!#REF!,0))</f>
        <v>#REF!</v>
      </c>
      <c r="G199" s="43" t="e">
        <f>INDEX('5. Tarifa Comer'!$C$13:$R$24,MATCH('6. Comp Comer'!$C199,'5. Tarifa Comer'!$B$13:$B$24,0),MATCH('6. Comp Comer'!$E199,'5. Tarifa Comer'!$C$12:$R$12,0))</f>
        <v>#REF!</v>
      </c>
      <c r="H199" s="51" t="e">
        <f t="shared" si="11"/>
        <v>#REF!</v>
      </c>
    </row>
    <row r="200" spans="1:8" ht="16.8" x14ac:dyDescent="0.4">
      <c r="A200" t="str">
        <f t="shared" si="12"/>
        <v>Mi</v>
      </c>
      <c r="B200" s="50" t="str">
        <f t="shared" si="13"/>
        <v>DITValle de México Sur</v>
      </c>
      <c r="C200" s="36" t="s">
        <v>31</v>
      </c>
      <c r="D200" s="36" t="s">
        <v>18</v>
      </c>
      <c r="E200" s="36" t="s">
        <v>18</v>
      </c>
      <c r="F200" s="40" t="e">
        <f>+INDEX('2. Usuarios'!#REF!,MATCH('6. Comp Comer'!C200&amp;'6. Comp Comer'!E200,'2. Usuarios'!#REF!,0))</f>
        <v>#REF!</v>
      </c>
      <c r="G200" s="43" t="e">
        <f>INDEX('5. Tarifa Comer'!$C$13:$R$24,MATCH('6. Comp Comer'!$C200,'5. Tarifa Comer'!$B$13:$B$24,0),MATCH('6. Comp Comer'!$E200,'5. Tarifa Comer'!$C$12:$R$12,0))</f>
        <v>#REF!</v>
      </c>
      <c r="H200" s="51" t="e">
        <f t="shared" si="11"/>
        <v>#REF!</v>
      </c>
    </row>
    <row r="201" spans="1:8" ht="16.8" x14ac:dyDescent="0.4">
      <c r="A201" t="str">
        <f t="shared" si="12"/>
        <v>Mh</v>
      </c>
      <c r="B201" s="50" t="str">
        <f t="shared" si="13"/>
        <v>GDBTValle de México Sur</v>
      </c>
      <c r="C201" s="36" t="s">
        <v>32</v>
      </c>
      <c r="D201" s="36" t="s">
        <v>18</v>
      </c>
      <c r="E201" s="36" t="s">
        <v>18</v>
      </c>
      <c r="F201" s="40" t="e">
        <f>+INDEX('2. Usuarios'!#REF!,MATCH('6. Comp Comer'!C201&amp;'6. Comp Comer'!E201,'2. Usuarios'!#REF!,0))</f>
        <v>#REF!</v>
      </c>
      <c r="G201" s="43" t="e">
        <f>INDEX('5. Tarifa Comer'!$C$13:$R$24,MATCH('6. Comp Comer'!$C201,'5. Tarifa Comer'!$B$13:$B$24,0),MATCH('6. Comp Comer'!$E201,'5. Tarifa Comer'!$C$12:$R$12,0))</f>
        <v>#REF!</v>
      </c>
      <c r="H201" s="51" t="e">
        <f t="shared" si="11"/>
        <v>#REF!</v>
      </c>
    </row>
    <row r="202" spans="1:8" ht="16.8" x14ac:dyDescent="0.4">
      <c r="A202" t="str">
        <f t="shared" si="12"/>
        <v>Mh</v>
      </c>
      <c r="B202" s="50" t="str">
        <f t="shared" si="13"/>
        <v>GDMTHValle de México Sur</v>
      </c>
      <c r="C202" s="36" t="s">
        <v>33</v>
      </c>
      <c r="D202" s="36" t="s">
        <v>18</v>
      </c>
      <c r="E202" s="36" t="s">
        <v>18</v>
      </c>
      <c r="F202" s="40" t="e">
        <f>+INDEX('2. Usuarios'!#REF!,MATCH('6. Comp Comer'!C202&amp;'6. Comp Comer'!E202,'2. Usuarios'!#REF!,0))</f>
        <v>#REF!</v>
      </c>
      <c r="G202" s="43" t="e">
        <f>INDEX('5. Tarifa Comer'!$C$13:$R$24,MATCH('6. Comp Comer'!$C202,'5. Tarifa Comer'!$B$13:$B$24,0),MATCH('6. Comp Comer'!$E202,'5. Tarifa Comer'!$C$12:$R$12,0))</f>
        <v>#REF!</v>
      </c>
      <c r="H202" s="51" t="e">
        <f t="shared" si="11"/>
        <v>#REF!</v>
      </c>
    </row>
    <row r="203" spans="1:8" ht="16.8" x14ac:dyDescent="0.4">
      <c r="A203" t="str">
        <f t="shared" si="12"/>
        <v>Mh</v>
      </c>
      <c r="B203" s="50" t="str">
        <f t="shared" si="13"/>
        <v>GDMTOValle de México Sur</v>
      </c>
      <c r="C203" s="36" t="s">
        <v>34</v>
      </c>
      <c r="D203" s="36" t="s">
        <v>18</v>
      </c>
      <c r="E203" s="36" t="s">
        <v>18</v>
      </c>
      <c r="F203" s="40" t="e">
        <f>+INDEX('2. Usuarios'!#REF!,MATCH('6. Comp Comer'!C203&amp;'6. Comp Comer'!E203,'2. Usuarios'!#REF!,0))</f>
        <v>#REF!</v>
      </c>
      <c r="G203" s="43" t="e">
        <f>INDEX('5. Tarifa Comer'!$C$13:$R$24,MATCH('6. Comp Comer'!$C203,'5. Tarifa Comer'!$B$13:$B$24,0),MATCH('6. Comp Comer'!$E203,'5. Tarifa Comer'!$C$12:$R$12,0))</f>
        <v>#REF!</v>
      </c>
      <c r="H203" s="51" t="e">
        <f t="shared" si="11"/>
        <v>#REF!</v>
      </c>
    </row>
    <row r="204" spans="1:8" ht="16.8" x14ac:dyDescent="0.4">
      <c r="A204" t="str">
        <f t="shared" si="12"/>
        <v>Ms</v>
      </c>
      <c r="B204" s="50" t="str">
        <f t="shared" si="13"/>
        <v>PDBTValle de México Sur</v>
      </c>
      <c r="C204" s="36" t="s">
        <v>35</v>
      </c>
      <c r="D204" s="36" t="s">
        <v>18</v>
      </c>
      <c r="E204" s="36" t="s">
        <v>18</v>
      </c>
      <c r="F204" s="40" t="e">
        <f>+INDEX('2. Usuarios'!#REF!,MATCH('6. Comp Comer'!C204&amp;'6. Comp Comer'!E204,'2. Usuarios'!#REF!,0))</f>
        <v>#REF!</v>
      </c>
      <c r="G204" s="43" t="e">
        <f>INDEX('5. Tarifa Comer'!$C$13:$R$24,MATCH('6. Comp Comer'!$C204,'5. Tarifa Comer'!$B$13:$B$24,0),MATCH('6. Comp Comer'!$E204,'5. Tarifa Comer'!$C$12:$R$12,0))</f>
        <v>#REF!</v>
      </c>
      <c r="H204" s="51" t="e">
        <f t="shared" si="11"/>
        <v>#REF!</v>
      </c>
    </row>
    <row r="205" spans="1:8" ht="16.8" x14ac:dyDescent="0.4">
      <c r="A205" t="str">
        <f t="shared" si="12"/>
        <v>Ms</v>
      </c>
      <c r="B205" s="50" t="str">
        <f t="shared" si="13"/>
        <v>APBTValle de México Sur</v>
      </c>
      <c r="C205" s="36" t="s">
        <v>36</v>
      </c>
      <c r="D205" s="36" t="s">
        <v>18</v>
      </c>
      <c r="E205" s="36" t="s">
        <v>18</v>
      </c>
      <c r="F205" s="40" t="e">
        <f>+INDEX('2. Usuarios'!#REF!,MATCH('6. Comp Comer'!C205&amp;'6. Comp Comer'!E205,'2. Usuarios'!#REF!,0))</f>
        <v>#REF!</v>
      </c>
      <c r="G205" s="43" t="e">
        <f>INDEX('5. Tarifa Comer'!$C$13:$R$24,MATCH('6. Comp Comer'!$C205,'5. Tarifa Comer'!$B$13:$B$24,0),MATCH('6. Comp Comer'!$E205,'5. Tarifa Comer'!$C$12:$R$12,0))</f>
        <v>#REF!</v>
      </c>
      <c r="H205" s="51" t="e">
        <f t="shared" si="11"/>
        <v>#REF!</v>
      </c>
    </row>
    <row r="206" spans="1:8" ht="16.8" x14ac:dyDescent="0.4">
      <c r="A206" t="str">
        <f t="shared" si="12"/>
        <v>Mh</v>
      </c>
      <c r="B206" s="50" t="str">
        <f t="shared" si="13"/>
        <v>APMTValle de México Sur</v>
      </c>
      <c r="C206" s="36" t="s">
        <v>37</v>
      </c>
      <c r="D206" s="36" t="s">
        <v>18</v>
      </c>
      <c r="E206" s="36" t="s">
        <v>18</v>
      </c>
      <c r="F206" s="40" t="e">
        <f>+INDEX('2. Usuarios'!#REF!,MATCH('6. Comp Comer'!C206&amp;'6. Comp Comer'!E206,'2. Usuarios'!#REF!,0))</f>
        <v>#REF!</v>
      </c>
      <c r="G206" s="43" t="e">
        <f>INDEX('5. Tarifa Comer'!$C$13:$R$24,MATCH('6. Comp Comer'!$C206,'5. Tarifa Comer'!$B$13:$B$24,0),MATCH('6. Comp Comer'!$E206,'5. Tarifa Comer'!$C$12:$R$12,0))</f>
        <v>#REF!</v>
      </c>
      <c r="H206" s="51" t="e">
        <f t="shared" si="11"/>
        <v>#REF!</v>
      </c>
    </row>
    <row r="207" spans="1:8" ht="16.8" x14ac:dyDescent="0.4">
      <c r="A207" t="str">
        <f t="shared" si="12"/>
        <v>Ms</v>
      </c>
      <c r="B207" s="50" t="str">
        <f t="shared" si="13"/>
        <v>RABTValle de México Sur</v>
      </c>
      <c r="C207" s="36" t="s">
        <v>38</v>
      </c>
      <c r="D207" s="36" t="s">
        <v>18</v>
      </c>
      <c r="E207" s="36" t="s">
        <v>18</v>
      </c>
      <c r="F207" s="40" t="e">
        <f>+INDEX('2. Usuarios'!#REF!,MATCH('6. Comp Comer'!C207&amp;'6. Comp Comer'!E207,'2. Usuarios'!#REF!,0))</f>
        <v>#REF!</v>
      </c>
      <c r="G207" s="43" t="e">
        <f>INDEX('5. Tarifa Comer'!$C$13:$R$24,MATCH('6. Comp Comer'!$C207,'5. Tarifa Comer'!$B$13:$B$24,0),MATCH('6. Comp Comer'!$E207,'5. Tarifa Comer'!$C$12:$R$12,0))</f>
        <v>#REF!</v>
      </c>
      <c r="H207" s="51" t="e">
        <f t="shared" si="11"/>
        <v>#REF!</v>
      </c>
    </row>
    <row r="208" spans="1:8" ht="16.8" x14ac:dyDescent="0.4">
      <c r="A208" t="str">
        <f t="shared" si="12"/>
        <v>Mh</v>
      </c>
      <c r="B208" s="50" t="str">
        <f t="shared" si="13"/>
        <v>RAMTValle de México Sur</v>
      </c>
      <c r="C208" s="36" t="s">
        <v>39</v>
      </c>
      <c r="D208" s="36" t="s">
        <v>18</v>
      </c>
      <c r="E208" s="36" t="s">
        <v>18</v>
      </c>
      <c r="F208" s="40" t="e">
        <f>+INDEX('2. Usuarios'!#REF!,MATCH('6. Comp Comer'!C208&amp;'6. Comp Comer'!E208,'2. Usuarios'!#REF!,0))</f>
        <v>#REF!</v>
      </c>
      <c r="G208" s="43" t="e">
        <f>INDEX('5. Tarifa Comer'!$C$13:$R$24,MATCH('6. Comp Comer'!$C208,'5. Tarifa Comer'!$B$13:$B$24,0),MATCH('6. Comp Comer'!$E208,'5. Tarifa Comer'!$C$12:$R$12,0))</f>
        <v>#REF!</v>
      </c>
      <c r="H208" s="51" t="e">
        <f t="shared" si="11"/>
        <v>#REF!</v>
      </c>
    </row>
  </sheetData>
  <autoFilter ref="B3:H208" xr:uid="{39B90E31-1331-40D4-AEFC-17D61C66154D}"/>
  <mergeCells count="12">
    <mergeCell ref="C3:C4"/>
    <mergeCell ref="D3:D4"/>
    <mergeCell ref="F3:F4"/>
    <mergeCell ref="G3:G4"/>
    <mergeCell ref="H3:H4"/>
    <mergeCell ref="E3:E4"/>
    <mergeCell ref="J4:J5"/>
    <mergeCell ref="K4:K5"/>
    <mergeCell ref="L4:L5"/>
    <mergeCell ref="J12:J13"/>
    <mergeCell ref="K12:K13"/>
    <mergeCell ref="L12:L13"/>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053E7D-5BF0-4B44-AD10-57340EE24ED4}">
  <sheetPr>
    <tabColor theme="1"/>
  </sheetPr>
  <dimension ref="A2:I13"/>
  <sheetViews>
    <sheetView workbookViewId="0">
      <selection activeCell="D2" sqref="D2"/>
    </sheetView>
  </sheetViews>
  <sheetFormatPr baseColWidth="10" defaultRowHeight="14.4" x14ac:dyDescent="0.3"/>
  <cols>
    <col min="1" max="1" width="13.5546875" bestFit="1" customWidth="1"/>
    <col min="2" max="2" width="14" bestFit="1" customWidth="1"/>
    <col min="3" max="3" width="18.88671875" bestFit="1" customWidth="1"/>
    <col min="7" max="7" width="13.44140625" bestFit="1" customWidth="1"/>
    <col min="8" max="8" width="21.6640625" bestFit="1" customWidth="1"/>
  </cols>
  <sheetData>
    <row r="2" spans="1:9" x14ac:dyDescent="0.3">
      <c r="B2" t="s">
        <v>20</v>
      </c>
      <c r="C2" s="85">
        <f>+'1. IR'!G51</f>
        <v>4921346.6100000003</v>
      </c>
      <c r="D2" s="86" t="e">
        <f>+C2/C3</f>
        <v>#REF!</v>
      </c>
    </row>
    <row r="3" spans="1:9" x14ac:dyDescent="0.3">
      <c r="B3" t="s">
        <v>92</v>
      </c>
      <c r="C3" s="42" t="e">
        <f>+'1.1 Rentabilidad'!#REF!</f>
        <v>#REF!</v>
      </c>
    </row>
    <row r="4" spans="1:9" x14ac:dyDescent="0.3">
      <c r="F4" t="s">
        <v>96</v>
      </c>
      <c r="G4" t="s">
        <v>97</v>
      </c>
      <c r="H4" t="s">
        <v>98</v>
      </c>
    </row>
    <row r="5" spans="1:9" x14ac:dyDescent="0.3">
      <c r="A5" t="s">
        <v>100</v>
      </c>
      <c r="B5" t="s">
        <v>93</v>
      </c>
      <c r="C5" s="85" t="e">
        <f>+'4. IR Comer'!S21</f>
        <v>#REF!</v>
      </c>
      <c r="D5" s="87" t="e">
        <f>+C5/C6</f>
        <v>#REF!</v>
      </c>
      <c r="F5" s="89">
        <v>7</v>
      </c>
      <c r="G5" s="88" t="e">
        <f>+F5*'1.2 Ajuste inflación'!#REF!</f>
        <v>#REF!</v>
      </c>
      <c r="H5" s="53" t="e">
        <f>+G5*'1. IR'!#REF!</f>
        <v>#REF!</v>
      </c>
    </row>
    <row r="6" spans="1:9" x14ac:dyDescent="0.3">
      <c r="A6" t="s">
        <v>99</v>
      </c>
      <c r="B6" t="s">
        <v>94</v>
      </c>
      <c r="C6" s="42">
        <v>37354456327.028282</v>
      </c>
      <c r="F6" s="90" t="e">
        <f>+D5*F5</f>
        <v>#REF!</v>
      </c>
      <c r="G6" s="88" t="e">
        <f>+F6*'1.2 Ajuste inflación'!#REF!</f>
        <v>#REF!</v>
      </c>
      <c r="H6" s="53" t="e">
        <f>+G6*'1. IR'!#REF!</f>
        <v>#REF!</v>
      </c>
    </row>
    <row r="8" spans="1:9" x14ac:dyDescent="0.3">
      <c r="A8" t="s">
        <v>100</v>
      </c>
      <c r="B8" t="s">
        <v>95</v>
      </c>
      <c r="C8" s="85">
        <f>+'4. IR Comer'!$S$7</f>
        <v>23977105857.691299</v>
      </c>
      <c r="D8" s="87">
        <f>+C8/C9</f>
        <v>0.67483244146244514</v>
      </c>
      <c r="F8" s="89">
        <v>7</v>
      </c>
      <c r="G8" s="88" t="e">
        <f>+F8*'1.2 Ajuste inflación'!#REF!</f>
        <v>#REF!</v>
      </c>
      <c r="H8" s="53" t="e">
        <f>+G8*'1. IR'!#REF!</f>
        <v>#REF!</v>
      </c>
    </row>
    <row r="9" spans="1:9" x14ac:dyDescent="0.3">
      <c r="A9" t="s">
        <v>99</v>
      </c>
      <c r="B9" t="s">
        <v>95</v>
      </c>
      <c r="C9" s="91">
        <v>35530458206.38076</v>
      </c>
      <c r="F9" s="90">
        <f>+D8*F8</f>
        <v>4.7238270902371156</v>
      </c>
      <c r="G9" s="88" t="e">
        <f>+F9*'1.2 Ajuste inflación'!#REF!</f>
        <v>#REF!</v>
      </c>
      <c r="H9" s="53" t="e">
        <f>+G9*'1. IR'!#REF!</f>
        <v>#REF!</v>
      </c>
    </row>
    <row r="11" spans="1:9" x14ac:dyDescent="0.3">
      <c r="A11" t="s">
        <v>100</v>
      </c>
      <c r="B11" t="s">
        <v>95</v>
      </c>
      <c r="C11" s="85">
        <f>+'4. IR Comer'!$S$7</f>
        <v>23977105857.691299</v>
      </c>
      <c r="D11" s="87">
        <f>+C11/C12</f>
        <v>0.67961167384484</v>
      </c>
      <c r="F11" s="90">
        <v>7</v>
      </c>
      <c r="G11" s="88" t="e">
        <f>+F11*'1.2 Ajuste inflación'!#REF!</f>
        <v>#REF!</v>
      </c>
      <c r="H11" s="53" t="e">
        <f>+G11*'1. IR'!#REF!</f>
        <v>#REF!</v>
      </c>
    </row>
    <row r="12" spans="1:9" x14ac:dyDescent="0.3">
      <c r="A12" t="s">
        <v>99</v>
      </c>
      <c r="B12" t="s">
        <v>95</v>
      </c>
      <c r="C12" s="91">
        <v>35280597406.52047</v>
      </c>
      <c r="F12" s="130">
        <f>+D11*F11</f>
        <v>4.7572817169138801</v>
      </c>
      <c r="G12" s="88" t="e">
        <f>+F12*'1.2 Ajuste inflación'!#REF!</f>
        <v>#REF!</v>
      </c>
      <c r="H12" s="129" t="e">
        <f>+G12*'1. IR'!#REF!</f>
        <v>#REF!</v>
      </c>
      <c r="I12">
        <v>2020</v>
      </c>
    </row>
    <row r="13" spans="1:9" x14ac:dyDescent="0.3">
      <c r="H13" s="53" t="e">
        <f>+(H12*(1+'4. IR Comer'!D11)*(1+'4. IR Comer'!D18))</f>
        <v>#REF!</v>
      </c>
      <c r="I13">
        <v>2022</v>
      </c>
    </row>
  </sheetData>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19C85-2EE9-4F7D-899F-0FE5FDBA332B}">
  <sheetPr>
    <tabColor theme="9" tint="-0.499984740745262"/>
  </sheetPr>
  <dimension ref="B2:F37"/>
  <sheetViews>
    <sheetView showGridLines="0" topLeftCell="A7" workbookViewId="0">
      <selection activeCell="E25" sqref="E25"/>
    </sheetView>
  </sheetViews>
  <sheetFormatPr baseColWidth="10" defaultColWidth="11.5546875" defaultRowHeight="13.2" x14ac:dyDescent="0.25"/>
  <cols>
    <col min="1" max="1" width="23.109375" style="101" customWidth="1"/>
    <col min="2" max="2" width="10.6640625" style="101" bestFit="1" customWidth="1"/>
    <col min="3" max="3" width="41.6640625" style="101" customWidth="1"/>
    <col min="4" max="4" width="26.33203125" style="101" customWidth="1"/>
    <col min="5" max="5" width="15" style="101" customWidth="1"/>
    <col min="6" max="6" width="58.44140625" style="101" bestFit="1" customWidth="1"/>
    <col min="7" max="7" width="72.88671875" style="101" customWidth="1"/>
    <col min="8" max="16384" width="11.5546875" style="101"/>
  </cols>
  <sheetData>
    <row r="2" spans="2:6" s="93" customFormat="1" ht="27" customHeight="1" x14ac:dyDescent="0.3">
      <c r="B2" s="92"/>
      <c r="C2" s="94" t="s">
        <v>0</v>
      </c>
      <c r="E2" s="95"/>
      <c r="F2" s="95"/>
    </row>
    <row r="3" spans="2:6" s="93" customFormat="1" ht="18" customHeight="1" x14ac:dyDescent="0.3">
      <c r="B3" s="92"/>
      <c r="C3" s="96" t="s">
        <v>1</v>
      </c>
      <c r="E3" s="92"/>
      <c r="F3" s="92"/>
    </row>
    <row r="4" spans="2:6" s="93" customFormat="1" ht="18" customHeight="1" x14ac:dyDescent="0.3">
      <c r="B4"/>
      <c r="C4" s="97"/>
      <c r="E4" s="92"/>
      <c r="F4" s="92"/>
    </row>
    <row r="5" spans="2:6" s="93" customFormat="1" ht="18" customHeight="1" x14ac:dyDescent="0.3">
      <c r="B5" s="98"/>
      <c r="C5" s="99" t="s">
        <v>101</v>
      </c>
      <c r="D5" s="100" t="s">
        <v>102</v>
      </c>
      <c r="E5" s="98"/>
      <c r="F5" s="98"/>
    </row>
    <row r="6" spans="2:6" customFormat="1" ht="15" thickBot="1" x14ac:dyDescent="0.35"/>
    <row r="7" spans="2:6" ht="28.8" thickBot="1" x14ac:dyDescent="0.35">
      <c r="B7" s="102"/>
      <c r="D7" s="103" t="s">
        <v>103</v>
      </c>
      <c r="E7" s="104">
        <v>3</v>
      </c>
    </row>
    <row r="8" spans="2:6" ht="14.4" x14ac:dyDescent="0.3">
      <c r="F8"/>
    </row>
    <row r="9" spans="2:6" ht="14.4" x14ac:dyDescent="0.3">
      <c r="F9"/>
    </row>
    <row r="10" spans="2:6" ht="13.8" x14ac:dyDescent="0.25">
      <c r="C10" s="105" t="s">
        <v>104</v>
      </c>
      <c r="D10" s="105" t="s">
        <v>105</v>
      </c>
      <c r="E10" s="105" t="s">
        <v>106</v>
      </c>
      <c r="F10" s="106" t="s">
        <v>107</v>
      </c>
    </row>
    <row r="11" spans="2:6" ht="13.8" x14ac:dyDescent="0.25">
      <c r="B11" s="107" t="s">
        <v>108</v>
      </c>
      <c r="C11" s="105" t="s">
        <v>109</v>
      </c>
      <c r="D11" s="108" t="s">
        <v>110</v>
      </c>
      <c r="E11" s="109">
        <v>7.71</v>
      </c>
      <c r="F11" s="110" t="s">
        <v>111</v>
      </c>
    </row>
    <row r="12" spans="2:6" ht="13.8" x14ac:dyDescent="0.25">
      <c r="B12" s="111" t="s">
        <v>112</v>
      </c>
      <c r="C12" s="105" t="s">
        <v>113</v>
      </c>
      <c r="D12" s="108" t="s">
        <v>110</v>
      </c>
      <c r="E12" s="112">
        <v>0.74</v>
      </c>
      <c r="F12" s="110" t="s">
        <v>114</v>
      </c>
    </row>
    <row r="13" spans="2:6" ht="13.8" x14ac:dyDescent="0.25">
      <c r="B13" s="111" t="s">
        <v>115</v>
      </c>
      <c r="C13" s="105" t="s">
        <v>116</v>
      </c>
      <c r="D13" s="108" t="s">
        <v>110</v>
      </c>
      <c r="E13" s="113">
        <v>0.54511515213115691</v>
      </c>
      <c r="F13" s="110" t="s">
        <v>117</v>
      </c>
    </row>
    <row r="14" spans="2:6" ht="13.8" x14ac:dyDescent="0.25">
      <c r="B14" s="111" t="s">
        <v>118</v>
      </c>
      <c r="C14" s="105" t="s">
        <v>119</v>
      </c>
      <c r="D14" s="114" t="s">
        <v>120</v>
      </c>
      <c r="E14" s="113">
        <f>+E13/(1-E13)</f>
        <v>1.1983585619196748</v>
      </c>
      <c r="F14" s="110" t="s">
        <v>105</v>
      </c>
    </row>
    <row r="15" spans="2:6" ht="13.8" x14ac:dyDescent="0.25">
      <c r="B15" s="111" t="s">
        <v>121</v>
      </c>
      <c r="C15" s="105" t="s">
        <v>122</v>
      </c>
      <c r="D15" s="108" t="s">
        <v>110</v>
      </c>
      <c r="E15" s="109">
        <v>4.72</v>
      </c>
      <c r="F15" s="110" t="s">
        <v>123</v>
      </c>
    </row>
    <row r="16" spans="2:6" ht="13.8" x14ac:dyDescent="0.25">
      <c r="B16" s="111" t="s">
        <v>124</v>
      </c>
      <c r="C16" s="105" t="s">
        <v>125</v>
      </c>
      <c r="D16" s="111" t="s">
        <v>110</v>
      </c>
      <c r="E16" s="109">
        <v>0.3</v>
      </c>
      <c r="F16" s="110" t="s">
        <v>126</v>
      </c>
    </row>
    <row r="17" spans="2:6" ht="13.8" x14ac:dyDescent="0.25">
      <c r="B17" s="111" t="s">
        <v>127</v>
      </c>
      <c r="C17" s="105" t="s">
        <v>128</v>
      </c>
      <c r="D17" s="107" t="s">
        <v>129</v>
      </c>
      <c r="E17" s="109">
        <f>+E12*(1+(1-E16)*E14)</f>
        <v>1.3607497350743916</v>
      </c>
      <c r="F17" s="110" t="s">
        <v>105</v>
      </c>
    </row>
    <row r="18" spans="2:6" ht="13.8" x14ac:dyDescent="0.25">
      <c r="B18" s="111" t="s">
        <v>130</v>
      </c>
      <c r="C18" s="105" t="s">
        <v>131</v>
      </c>
      <c r="D18" s="111" t="s">
        <v>110</v>
      </c>
      <c r="E18" s="109">
        <v>1.5464981951745627</v>
      </c>
      <c r="F18" s="110" t="s">
        <v>132</v>
      </c>
    </row>
    <row r="19" spans="2:6" ht="13.8" x14ac:dyDescent="0.25">
      <c r="B19" s="115" t="s">
        <v>133</v>
      </c>
      <c r="C19" s="116" t="s">
        <v>134</v>
      </c>
      <c r="D19" s="117" t="s">
        <v>135</v>
      </c>
      <c r="E19" s="118">
        <f>+E11+E17*(E15+E18)</f>
        <v>16.237135758927938</v>
      </c>
      <c r="F19" s="119" t="s">
        <v>105</v>
      </c>
    </row>
    <row r="20" spans="2:6" ht="14.4" x14ac:dyDescent="0.3">
      <c r="B20" s="111" t="s">
        <v>136</v>
      </c>
      <c r="C20" s="105" t="s">
        <v>137</v>
      </c>
      <c r="D20" s="111" t="s">
        <v>110</v>
      </c>
      <c r="E20" s="109">
        <v>6.2664981951745622</v>
      </c>
      <c r="F20" s="110" t="s">
        <v>138</v>
      </c>
    </row>
    <row r="21" spans="2:6" s="120" customFormat="1" ht="13.8" x14ac:dyDescent="0.25">
      <c r="B21" s="115" t="s">
        <v>139</v>
      </c>
      <c r="C21" s="116" t="s">
        <v>140</v>
      </c>
      <c r="D21" s="117" t="s">
        <v>141</v>
      </c>
      <c r="E21" s="118">
        <f>+(E11+E20)*(1-E16)</f>
        <v>9.7835487366221923</v>
      </c>
      <c r="F21" s="119" t="s">
        <v>105</v>
      </c>
    </row>
    <row r="22" spans="2:6" ht="13.8" x14ac:dyDescent="0.25">
      <c r="B22" s="121" t="s">
        <v>142</v>
      </c>
      <c r="C22" s="122" t="s">
        <v>143</v>
      </c>
      <c r="D22" s="123" t="s">
        <v>144</v>
      </c>
      <c r="E22" s="124">
        <f>+(1-E13)*E19+E13*E21</f>
        <v>12.719187687472083</v>
      </c>
      <c r="F22" s="125" t="s">
        <v>105</v>
      </c>
    </row>
    <row r="23" spans="2:6" ht="13.8" x14ac:dyDescent="0.25">
      <c r="B23" s="111" t="s">
        <v>145</v>
      </c>
      <c r="C23" s="105" t="s">
        <v>146</v>
      </c>
      <c r="D23" s="111" t="s">
        <v>110</v>
      </c>
      <c r="E23" s="126">
        <v>3.1500745747352177</v>
      </c>
      <c r="F23" s="110" t="s">
        <v>147</v>
      </c>
    </row>
    <row r="24" spans="2:6" ht="13.8" x14ac:dyDescent="0.25">
      <c r="B24" s="121" t="s">
        <v>148</v>
      </c>
      <c r="C24" s="122" t="s">
        <v>149</v>
      </c>
      <c r="D24" s="123" t="s">
        <v>150</v>
      </c>
      <c r="E24" s="128">
        <f>+((100+E22)/(100+E23)-1)</f>
        <v>9.2768843378816745E-2</v>
      </c>
      <c r="F24" s="125" t="s">
        <v>105</v>
      </c>
    </row>
    <row r="25" spans="2:6" ht="14.4" x14ac:dyDescent="0.3">
      <c r="B25"/>
      <c r="C25"/>
      <c r="D25"/>
      <c r="E25" s="127">
        <f>E24/100</f>
        <v>9.2768843378816747E-4</v>
      </c>
      <c r="F25"/>
    </row>
    <row r="37" spans="5:5" ht="14.4" x14ac:dyDescent="0.3">
      <c r="E37" s="84">
        <f>+E23/100</f>
        <v>3.1500745747352177E-2</v>
      </c>
    </row>
  </sheetData>
  <hyperlinks>
    <hyperlink ref="D5" location="Contenido!A1" display="regresar" xr:uid="{1C0C520D-B7C0-46D4-83B3-F3451E39DBC6}"/>
  </hyperlink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EB4F8724F1CC34DAD62F996201D5351" ma:contentTypeVersion="12" ma:contentTypeDescription="Crear nuevo documento." ma:contentTypeScope="" ma:versionID="2b920a3077e08448984e2106ee8377bb">
  <xsd:schema xmlns:xsd="http://www.w3.org/2001/XMLSchema" xmlns:xs="http://www.w3.org/2001/XMLSchema" xmlns:p="http://schemas.microsoft.com/office/2006/metadata/properties" xmlns:ns2="51163308-2f39-4597-951e-4e3527168ac4" xmlns:ns3="d3f33b12-ac3e-448c-8f5c-6be013972e4a" targetNamespace="http://schemas.microsoft.com/office/2006/metadata/properties" ma:root="true" ma:fieldsID="ee47affaf17be24fd772f34199d112ca" ns2:_="" ns3:_="">
    <xsd:import namespace="51163308-2f39-4597-951e-4e3527168ac4"/>
    <xsd:import namespace="d3f33b12-ac3e-448c-8f5c-6be013972e4a"/>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163308-2f39-4597-951e-4e3527168a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a0e3766d-f394-4e2b-979c-251ccb5b2be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3f33b12-ac3e-448c-8f5c-6be013972e4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973c247b-4b9d-437e-8bc8-981619eece12}" ma:internalName="TaxCatchAll" ma:showField="CatchAllData" ma:web="d3f33b12-ac3e-448c-8f5c-6be013972e4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1163308-2f39-4597-951e-4e3527168ac4">
      <Terms xmlns="http://schemas.microsoft.com/office/infopath/2007/PartnerControls"/>
    </lcf76f155ced4ddcb4097134ff3c332f>
    <TaxCatchAll xmlns="d3f33b12-ac3e-448c-8f5c-6be013972e4a" xsi:nil="true"/>
  </documentManagement>
</p:properties>
</file>

<file path=customXml/itemProps1.xml><?xml version="1.0" encoding="utf-8"?>
<ds:datastoreItem xmlns:ds="http://schemas.openxmlformats.org/officeDocument/2006/customXml" ds:itemID="{8AC7C607-4EDC-4F6D-A99A-3CD6B25F5649}">
  <ds:schemaRefs>
    <ds:schemaRef ds:uri="http://schemas.microsoft.com/sharepoint/v3/contenttype/forms"/>
  </ds:schemaRefs>
</ds:datastoreItem>
</file>

<file path=customXml/itemProps2.xml><?xml version="1.0" encoding="utf-8"?>
<ds:datastoreItem xmlns:ds="http://schemas.openxmlformats.org/officeDocument/2006/customXml" ds:itemID="{79E83A70-ADEB-45C0-9313-AD6B3B2CC2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1163308-2f39-4597-951e-4e3527168ac4"/>
    <ds:schemaRef ds:uri="d3f33b12-ac3e-448c-8f5c-6be013972e4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7EB5FEE-D0BA-4DC5-8EDD-7F338DF5881D}">
  <ds:schemaRefs>
    <ds:schemaRef ds:uri="http://schemas.microsoft.com/office/2006/metadata/properties"/>
    <ds:schemaRef ds:uri="http://schemas.microsoft.com/office/infopath/2007/PartnerControls"/>
    <ds:schemaRef ds:uri="51163308-2f39-4597-951e-4e3527168ac4"/>
    <ds:schemaRef ds:uri="d3f33b12-ac3e-448c-8f5c-6be013972e4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Contenido</vt:lpstr>
      <vt:lpstr>1. IR</vt:lpstr>
      <vt:lpstr>1.1 Rentabilidad</vt:lpstr>
      <vt:lpstr>1.1.1 TR</vt:lpstr>
      <vt:lpstr>1.2 Ajuste inflación</vt:lpstr>
      <vt:lpstr>2. Usuarios</vt:lpstr>
      <vt:lpstr>4. IR Comer</vt:lpstr>
      <vt:lpstr>5. Tarifa Comer</vt:lpstr>
      <vt:lpstr>3. TOSSB</vt:lpstr>
      <vt:lpstr>6. Comp Comer</vt:lpstr>
      <vt:lpstr>Margen Comercialización</vt:lpstr>
      <vt:lpstr>TR 9.28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UE</dc:creator>
  <cp:lastModifiedBy>DGAEEIE</cp:lastModifiedBy>
  <dcterms:created xsi:type="dcterms:W3CDTF">2018-09-17T21:49:23Z</dcterms:created>
  <dcterms:modified xsi:type="dcterms:W3CDTF">2025-01-16T00:14:45Z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0x0101001EB4F8724F1CC34DAD62F996201D5351</vt:lpwstr>
  </property>
  <property fmtid="{D5CDD505-2E9C-101B-9397-08002B2CF9AE}" pid="3" name="MediaServiceImageTags">
    <vt:lpwstr/>
  </property>
</Properties>
</file>