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Almacenamiento\Terminal KMS de GNL, S. de R.L, de C.V\2012\"/>
    </mc:Choice>
  </mc:AlternateContent>
  <bookViews>
    <workbookView xWindow="0" yWindow="45" windowWidth="16605" windowHeight="9435" tabRatio="603" activeTab="1"/>
  </bookViews>
  <sheets>
    <sheet name="PLS1" sheetId="1" r:id="rId1"/>
    <sheet name="Rosarito" sheetId="2" r:id="rId2"/>
    <sheet name="Sheet3" sheetId="3" r:id="rId3"/>
  </sheets>
  <definedNames>
    <definedName name="_xlnm.Print_Area" localSheetId="0">'PLS1'!$A$1:$M$49</definedName>
    <definedName name="_xlnm.Print_Area" localSheetId="1">Rosarito!$A$1:$M$49</definedName>
  </definedNames>
  <calcPr calcId="152511"/>
</workbook>
</file>

<file path=xl/calcChain.xml><?xml version="1.0" encoding="utf-8"?>
<calcChain xmlns="http://schemas.openxmlformats.org/spreadsheetml/2006/main">
  <c r="G50" i="2" l="1"/>
  <c r="I51" i="2"/>
  <c r="I50" i="2"/>
  <c r="H51" i="2"/>
  <c r="H50" i="2"/>
  <c r="J50" i="2"/>
  <c r="M50" i="2"/>
  <c r="L50" i="2"/>
  <c r="K50" i="2"/>
  <c r="E50" i="2"/>
  <c r="D50" i="2"/>
  <c r="C50" i="2"/>
  <c r="B50" i="2"/>
  <c r="L50" i="1"/>
  <c r="M50" i="1"/>
  <c r="K50" i="1"/>
  <c r="J50" i="1"/>
  <c r="H50" i="1"/>
  <c r="I51" i="1"/>
  <c r="I50" i="1"/>
  <c r="G51" i="1"/>
  <c r="G50" i="1"/>
  <c r="E50" i="1"/>
  <c r="D50" i="1"/>
  <c r="B50" i="1"/>
  <c r="C50" i="1"/>
  <c r="M49" i="2" l="1"/>
  <c r="L49" i="2"/>
  <c r="K49" i="2"/>
  <c r="J49" i="2"/>
  <c r="I49" i="2"/>
  <c r="H49" i="2"/>
  <c r="F49" i="2"/>
  <c r="E49" i="2"/>
  <c r="D49" i="2"/>
  <c r="C49" i="2"/>
  <c r="B49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M48" i="2" s="1"/>
  <c r="L46" i="2"/>
  <c r="L48" i="2" s="1"/>
  <c r="K46" i="2"/>
  <c r="K48" i="2" s="1"/>
  <c r="J46" i="2"/>
  <c r="J48" i="2" s="1"/>
  <c r="I46" i="2"/>
  <c r="I48" i="2" s="1"/>
  <c r="H46" i="2"/>
  <c r="H48" i="2" s="1"/>
  <c r="G46" i="2"/>
  <c r="G48" i="2" s="1"/>
  <c r="F46" i="2"/>
  <c r="F48" i="2" s="1"/>
  <c r="E46" i="2"/>
  <c r="E48" i="2" s="1"/>
  <c r="D46" i="2"/>
  <c r="D48" i="2" s="1"/>
  <c r="C46" i="2"/>
  <c r="C48" i="2" s="1"/>
  <c r="B46" i="2"/>
  <c r="B48" i="2" s="1"/>
  <c r="M45" i="2"/>
  <c r="L45" i="2"/>
  <c r="K45" i="2"/>
  <c r="J45" i="2"/>
  <c r="I45" i="2"/>
  <c r="H45" i="2"/>
  <c r="G45" i="2"/>
  <c r="F45" i="2"/>
  <c r="E45" i="2"/>
  <c r="D45" i="2"/>
  <c r="C45" i="2"/>
  <c r="B45" i="2"/>
  <c r="M49" i="1"/>
  <c r="L49" i="1"/>
  <c r="K49" i="1"/>
  <c r="J49" i="1"/>
  <c r="I49" i="1"/>
  <c r="G49" i="1"/>
  <c r="F49" i="1"/>
  <c r="E49" i="1"/>
  <c r="D49" i="1"/>
  <c r="C49" i="1"/>
  <c r="B49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M48" i="1" s="1"/>
  <c r="L46" i="1"/>
  <c r="L48" i="1" s="1"/>
  <c r="K46" i="1"/>
  <c r="K48" i="1" s="1"/>
  <c r="J46" i="1"/>
  <c r="J48" i="1" s="1"/>
  <c r="I46" i="1"/>
  <c r="I48" i="1" s="1"/>
  <c r="H46" i="1"/>
  <c r="H48" i="1" s="1"/>
  <c r="G46" i="1"/>
  <c r="G48" i="1" s="1"/>
  <c r="F46" i="1"/>
  <c r="F48" i="1" s="1"/>
  <c r="E46" i="1"/>
  <c r="E48" i="1" s="1"/>
  <c r="D46" i="1"/>
  <c r="D48" i="1" s="1"/>
  <c r="C46" i="1"/>
  <c r="C48" i="1" s="1"/>
  <c r="B46" i="1"/>
  <c r="B48" i="1" s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<sst xmlns="http://schemas.openxmlformats.org/spreadsheetml/2006/main" count="195" uniqueCount="67">
  <si>
    <t>PUNTO PRINCIPAL</t>
  </si>
  <si>
    <t>MES/AÑO</t>
  </si>
  <si>
    <t>ABRIL/2012</t>
  </si>
  <si>
    <t>CUMPLIMIENTO:</t>
  </si>
  <si>
    <t>NOM 001 SECRE 2010</t>
  </si>
  <si>
    <t>TITULO:</t>
  </si>
  <si>
    <t>ANALISIS DE LA CALIDAD DEL GAS</t>
  </si>
  <si>
    <t>PERIODICIDAD:</t>
  </si>
  <si>
    <t>REPORTE DIARIO</t>
  </si>
  <si>
    <t>DEPARTAMENTO:</t>
  </si>
  <si>
    <t>SCADA Y MEDICION</t>
  </si>
  <si>
    <t>NOM-001 SECRE 2010</t>
  </si>
  <si>
    <t>Metano</t>
  </si>
  <si>
    <t>Etano</t>
  </si>
  <si>
    <t>Nitrogeno</t>
  </si>
  <si>
    <t>CO2</t>
  </si>
  <si>
    <t>Temperatura</t>
  </si>
  <si>
    <t>Oxìgeno</t>
  </si>
  <si>
    <t>I. Wobbe</t>
  </si>
  <si>
    <t>P.Calorifico</t>
  </si>
  <si>
    <t>Temp.Rocio</t>
  </si>
  <si>
    <t>Humedad</t>
  </si>
  <si>
    <t>Acido Sulf.</t>
  </si>
  <si>
    <t>Azufre</t>
  </si>
  <si>
    <t>% vol</t>
  </si>
  <si>
    <t>MJ/m3</t>
  </si>
  <si>
    <t>ºk (-2c)</t>
  </si>
  <si>
    <t>mg/m3</t>
  </si>
  <si>
    <t>DIA</t>
  </si>
  <si>
    <t>Min. 84</t>
  </si>
  <si>
    <t>Max. 11</t>
  </si>
  <si>
    <t>Max. 4</t>
  </si>
  <si>
    <t>Max. 3</t>
  </si>
  <si>
    <t>283.15-323.15</t>
  </si>
  <si>
    <t>Max. 0.2</t>
  </si>
  <si>
    <t>48.2-53.2</t>
  </si>
  <si>
    <t>37.3-43.6</t>
  </si>
  <si>
    <t>Max. 271.15</t>
  </si>
  <si>
    <t>Max. 110</t>
  </si>
  <si>
    <t>Max. 6</t>
  </si>
  <si>
    <t>Max. 150</t>
  </si>
  <si>
    <t>Promedio Mes</t>
  </si>
  <si>
    <t>Maximo del Mes</t>
  </si>
  <si>
    <t>minimo del Mes</t>
  </si>
  <si>
    <t>Variacion del Mes</t>
  </si>
  <si>
    <t>Desviacion STD del Mes</t>
  </si>
  <si>
    <t>NOTA1</t>
  </si>
  <si>
    <t>El sistema cuenta con  conjuntos de filtros, por lo que el gas se encuentra libre de:</t>
  </si>
  <si>
    <t>· Agua, aceite e hidrocarburos líquidos.</t>
  </si>
  <si>
    <t>· Material sólido, polvos y gomas.</t>
  </si>
  <si>
    <t>NOTA2</t>
  </si>
  <si>
    <t>La calidad del gas es monitoreada continuamente para evitar:</t>
  </si>
  <si>
    <t>· Otros gases que puedan afectar a los sistemas de transporte, almacenamiento y distribución o a los    equipos o instalaciones de los usuarios.</t>
  </si>
  <si>
    <t>NOTA3</t>
  </si>
  <si>
    <t>Los valores registrados se muestran en condiciones estándar de presión y temperatura correspondientes a la presión absoluta de 101,325 kPa y temperatura de 288,15 K;</t>
  </si>
  <si>
    <t xml:space="preserve">LIMITES ESTABLECIDOS SEGUN LA NOM 001 SECRE 2010 </t>
  </si>
  <si>
    <r>
      <t xml:space="preserve">ºK </t>
    </r>
    <r>
      <rPr>
        <sz val="11"/>
        <color rgb="FFFF0000"/>
        <rFont val="Calibri"/>
        <family val="2"/>
        <scheme val="minor"/>
      </rPr>
      <t>(10-50 c)</t>
    </r>
  </si>
  <si>
    <t xml:space="preserve">TRANSPORTADORA DE GAS NATURAL DE BAJA CALIFORNIA S. DE R.L. DE C.V. </t>
  </si>
  <si>
    <t>PUNTOS SECUNDARIOS</t>
  </si>
  <si>
    <t>SOCAL GAS (OTAY), IGASAMEX (OTAY)</t>
  </si>
  <si>
    <t>VALORES REFERENCIADOS A  (TGN ROSARITO)</t>
  </si>
  <si>
    <t>n/a</t>
  </si>
  <si>
    <t>CFE ROSARITO, FLORIDO, J-COX</t>
  </si>
  <si>
    <t xml:space="preserve">                                                 LIMITES MAXIMOS Y MINIMOS ESTABLECIDOS SEGUN LA NOM 001 SECRE 2010 </t>
  </si>
  <si>
    <t>ºK (10-50 c)</t>
  </si>
  <si>
    <t xml:space="preserve">Los valores de porcentaje de oxigeno son actualizados cada tres meses. </t>
  </si>
  <si>
    <t>NOTA4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</si>
</sst>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7609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1F497D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166" fontId="3" fillId="0" borderId="0" xfId="1" applyNumberFormat="1" applyFont="1"/>
    <xf numFmtId="166" fontId="0" fillId="0" borderId="0" xfId="1" applyNumberFormat="1" applyFont="1"/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2" xfId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3" xfId="1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0" borderId="5" xfId="0" applyNumberFormat="1" applyFont="1" applyFill="1" applyBorder="1" applyAlignment="1">
      <alignment horizontal="left"/>
    </xf>
    <xf numFmtId="166" fontId="7" fillId="0" borderId="0" xfId="1" applyNumberFormat="1" applyFont="1"/>
    <xf numFmtId="0" fontId="7" fillId="0" borderId="0" xfId="0" applyFont="1"/>
    <xf numFmtId="0" fontId="8" fillId="0" borderId="1" xfId="0" applyFont="1" applyFill="1" applyBorder="1"/>
    <xf numFmtId="166" fontId="8" fillId="0" borderId="3" xfId="1" applyNumberFormat="1" applyFont="1" applyBorder="1"/>
    <xf numFmtId="166" fontId="8" fillId="0" borderId="6" xfId="1" applyNumberFormat="1" applyFont="1" applyBorder="1"/>
    <xf numFmtId="0" fontId="8" fillId="0" borderId="0" xfId="0" applyFont="1"/>
    <xf numFmtId="0" fontId="8" fillId="0" borderId="5" xfId="0" applyFont="1" applyFill="1" applyBorder="1"/>
    <xf numFmtId="166" fontId="8" fillId="0" borderId="0" xfId="1" applyNumberFormat="1" applyFont="1" applyBorder="1"/>
    <xf numFmtId="166" fontId="8" fillId="0" borderId="7" xfId="1" applyNumberFormat="1" applyFont="1" applyBorder="1"/>
    <xf numFmtId="0" fontId="9" fillId="0" borderId="8" xfId="0" applyFont="1" applyFill="1" applyBorder="1"/>
    <xf numFmtId="166" fontId="8" fillId="0" borderId="10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0" fontId="0" fillId="2" borderId="11" xfId="0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7" fontId="7" fillId="0" borderId="0" xfId="1" applyNumberFormat="1" applyFont="1"/>
    <xf numFmtId="167" fontId="8" fillId="0" borderId="6" xfId="1" applyNumberFormat="1" applyFont="1" applyBorder="1"/>
    <xf numFmtId="167" fontId="8" fillId="0" borderId="7" xfId="1" applyNumberFormat="1" applyFont="1" applyBorder="1"/>
    <xf numFmtId="167" fontId="8" fillId="0" borderId="10" xfId="1" applyNumberFormat="1" applyFont="1" applyBorder="1"/>
    <xf numFmtId="166" fontId="7" fillId="4" borderId="0" xfId="1" applyNumberFormat="1" applyFont="1" applyFill="1"/>
    <xf numFmtId="166" fontId="7" fillId="5" borderId="0" xfId="1" applyNumberFormat="1" applyFont="1" applyFill="1"/>
    <xf numFmtId="167" fontId="7" fillId="4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0</xdr:row>
      <xdr:rowOff>485774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1276351</xdr:colOff>
      <xdr:row>0</xdr:row>
      <xdr:rowOff>542924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4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5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7097</xdr:colOff>
      <xdr:row>0</xdr:row>
      <xdr:rowOff>590550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447277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="80" zoomScaleNormal="80" workbookViewId="0">
      <selection activeCell="F14" sqref="F14"/>
    </sheetView>
  </sheetViews>
  <sheetFormatPr baseColWidth="10" defaultColWidth="11.42578125" defaultRowHeight="15" x14ac:dyDescent="0.25"/>
  <cols>
    <col min="1" max="1" width="21" customWidth="1"/>
    <col min="2" max="2" width="10" style="4" bestFit="1" customWidth="1"/>
    <col min="3" max="3" width="9.42578125" style="4" bestFit="1" customWidth="1"/>
    <col min="4" max="4" width="10.42578125" style="4" bestFit="1" customWidth="1"/>
    <col min="5" max="5" width="9.42578125" style="4" bestFit="1" customWidth="1"/>
    <col min="6" max="6" width="13.42578125" style="4" customWidth="1"/>
    <col min="7" max="7" width="11.42578125" style="4" customWidth="1"/>
    <col min="8" max="8" width="10.42578125" style="4" bestFit="1" customWidth="1"/>
    <col min="9" max="9" width="11.5703125" style="4" bestFit="1" customWidth="1"/>
    <col min="10" max="10" width="12.5703125" style="4" bestFit="1" customWidth="1"/>
    <col min="11" max="11" width="10.42578125" style="4" bestFit="1" customWidth="1"/>
    <col min="12" max="12" width="10.85546875" style="4" bestFit="1" customWidth="1"/>
    <col min="13" max="13" width="9.5703125" style="4" customWidth="1"/>
  </cols>
  <sheetData>
    <row r="1" spans="1:13" ht="45" customHeight="1" x14ac:dyDescent="0.25"/>
    <row r="2" spans="1:13" x14ac:dyDescent="0.25">
      <c r="A2" s="1" t="s">
        <v>0</v>
      </c>
      <c r="B2" s="2" t="s">
        <v>57</v>
      </c>
      <c r="C2" s="3"/>
    </row>
    <row r="3" spans="1:13" x14ac:dyDescent="0.25">
      <c r="A3" s="1" t="s">
        <v>58</v>
      </c>
      <c r="B3" s="2" t="s">
        <v>59</v>
      </c>
      <c r="C3" s="3"/>
    </row>
    <row r="4" spans="1:13" x14ac:dyDescent="0.25">
      <c r="A4" s="1" t="s">
        <v>1</v>
      </c>
      <c r="B4" s="3" t="s">
        <v>2</v>
      </c>
      <c r="C4" s="26"/>
    </row>
    <row r="5" spans="1:13" x14ac:dyDescent="0.25">
      <c r="A5" s="1" t="s">
        <v>3</v>
      </c>
      <c r="B5" s="3" t="s">
        <v>4</v>
      </c>
      <c r="C5" s="26"/>
    </row>
    <row r="6" spans="1:13" x14ac:dyDescent="0.25">
      <c r="A6" s="1" t="s">
        <v>5</v>
      </c>
      <c r="B6" s="3" t="s">
        <v>6</v>
      </c>
      <c r="C6" s="26"/>
    </row>
    <row r="7" spans="1:13" x14ac:dyDescent="0.25">
      <c r="A7" s="1" t="s">
        <v>7</v>
      </c>
      <c r="B7" s="3" t="s">
        <v>8</v>
      </c>
      <c r="C7" s="26"/>
    </row>
    <row r="8" spans="1:13" x14ac:dyDescent="0.25">
      <c r="A8" s="1" t="s">
        <v>9</v>
      </c>
      <c r="B8" s="3" t="s">
        <v>10</v>
      </c>
      <c r="C8" s="26"/>
    </row>
    <row r="9" spans="1:13" ht="15.75" thickBot="1" x14ac:dyDescent="0.3"/>
    <row r="10" spans="1:13" s="11" customFormat="1" ht="15.75" thickBot="1" x14ac:dyDescent="0.3">
      <c r="A10" s="5"/>
      <c r="B10" s="41" t="s">
        <v>55</v>
      </c>
      <c r="C10" s="6"/>
      <c r="D10" s="6"/>
      <c r="E10" s="6"/>
      <c r="F10" s="7"/>
      <c r="G10" s="6"/>
      <c r="H10" s="9" t="s">
        <v>60</v>
      </c>
      <c r="I10" s="6"/>
      <c r="J10" s="6"/>
      <c r="K10" s="6"/>
      <c r="L10" s="6"/>
      <c r="M10" s="10"/>
    </row>
    <row r="11" spans="1:13" s="11" customFormat="1" x14ac:dyDescent="0.25">
      <c r="A11" s="12" t="s">
        <v>11</v>
      </c>
      <c r="B11" s="13" t="s">
        <v>12</v>
      </c>
      <c r="C11" s="8" t="s">
        <v>13</v>
      </c>
      <c r="D11" s="14" t="s">
        <v>14</v>
      </c>
      <c r="E11" s="14" t="s">
        <v>15</v>
      </c>
      <c r="F11" s="15" t="s">
        <v>16</v>
      </c>
      <c r="G11" s="14" t="s">
        <v>19</v>
      </c>
      <c r="H11" s="8" t="s">
        <v>17</v>
      </c>
      <c r="I11" s="14" t="s">
        <v>18</v>
      </c>
      <c r="J11" s="14" t="s">
        <v>20</v>
      </c>
      <c r="K11" s="8" t="s">
        <v>21</v>
      </c>
      <c r="L11" s="14" t="s">
        <v>22</v>
      </c>
      <c r="M11" s="13" t="s">
        <v>23</v>
      </c>
    </row>
    <row r="12" spans="1:13" s="11" customFormat="1" x14ac:dyDescent="0.25">
      <c r="A12" s="16"/>
      <c r="B12" s="17" t="s">
        <v>24</v>
      </c>
      <c r="C12" s="18" t="s">
        <v>24</v>
      </c>
      <c r="D12" s="12" t="s">
        <v>24</v>
      </c>
      <c r="E12" s="12" t="s">
        <v>24</v>
      </c>
      <c r="F12" s="19" t="s">
        <v>56</v>
      </c>
      <c r="G12" s="12" t="s">
        <v>25</v>
      </c>
      <c r="H12" s="18" t="s">
        <v>24</v>
      </c>
      <c r="I12" s="12" t="s">
        <v>25</v>
      </c>
      <c r="J12" s="12" t="s">
        <v>26</v>
      </c>
      <c r="K12" s="18" t="s">
        <v>27</v>
      </c>
      <c r="L12" s="12" t="s">
        <v>27</v>
      </c>
      <c r="M12" s="17" t="s">
        <v>27</v>
      </c>
    </row>
    <row r="13" spans="1:13" s="24" customFormat="1" ht="15.75" thickBot="1" x14ac:dyDescent="0.3">
      <c r="A13" s="20" t="s">
        <v>28</v>
      </c>
      <c r="B13" s="21" t="s">
        <v>29</v>
      </c>
      <c r="C13" s="22" t="s">
        <v>30</v>
      </c>
      <c r="D13" s="20" t="s">
        <v>31</v>
      </c>
      <c r="E13" s="20" t="s">
        <v>32</v>
      </c>
      <c r="F13" s="23" t="s">
        <v>33</v>
      </c>
      <c r="G13" s="20" t="s">
        <v>36</v>
      </c>
      <c r="H13" s="22" t="s">
        <v>34</v>
      </c>
      <c r="I13" s="20" t="s">
        <v>35</v>
      </c>
      <c r="J13" s="20" t="s">
        <v>37</v>
      </c>
      <c r="K13" s="22" t="s">
        <v>38</v>
      </c>
      <c r="L13" s="20" t="s">
        <v>39</v>
      </c>
      <c r="M13" s="21" t="s">
        <v>40</v>
      </c>
    </row>
    <row r="14" spans="1:13" s="27" customFormat="1" ht="12" x14ac:dyDescent="0.2">
      <c r="A14" s="25">
        <v>41000</v>
      </c>
      <c r="B14" s="50">
        <v>97.697533000000007</v>
      </c>
      <c r="C14" s="50">
        <v>0.628274</v>
      </c>
      <c r="D14" s="50">
        <v>0.33037300000000003</v>
      </c>
      <c r="E14" s="50">
        <v>1.244756</v>
      </c>
      <c r="F14" s="50"/>
      <c r="G14" s="50">
        <v>37.650644053800001</v>
      </c>
      <c r="H14" s="49">
        <v>1.797E-3</v>
      </c>
      <c r="I14" s="50">
        <v>49.423746475800002</v>
      </c>
      <c r="J14" s="49">
        <v>217.98128906108801</v>
      </c>
      <c r="K14" s="49">
        <v>18.790227999999999</v>
      </c>
      <c r="L14" s="49">
        <v>1.0070000000000001E-3</v>
      </c>
      <c r="M14" s="51">
        <v>0</v>
      </c>
    </row>
    <row r="15" spans="1:13" s="27" customFormat="1" ht="12" x14ac:dyDescent="0.2">
      <c r="A15" s="25">
        <v>41001</v>
      </c>
      <c r="B15" s="50">
        <v>97.703247000000005</v>
      </c>
      <c r="C15" s="50">
        <v>0.62461199999999995</v>
      </c>
      <c r="D15" s="50">
        <v>0.32956000000000002</v>
      </c>
      <c r="E15" s="50">
        <v>1.244362</v>
      </c>
      <c r="F15" s="50"/>
      <c r="G15" s="50">
        <v>37.649616445200003</v>
      </c>
      <c r="H15" s="49" t="s">
        <v>61</v>
      </c>
      <c r="I15" s="50">
        <v>49.537527044400008</v>
      </c>
      <c r="J15" s="49">
        <v>217.60548107224344</v>
      </c>
      <c r="K15" s="49">
        <v>17.675412999999999</v>
      </c>
      <c r="L15" s="49">
        <v>2.1020000000000001E-3</v>
      </c>
      <c r="M15" s="51">
        <v>0</v>
      </c>
    </row>
    <row r="16" spans="1:13" s="27" customFormat="1" ht="12" x14ac:dyDescent="0.2">
      <c r="A16" s="25">
        <v>41002</v>
      </c>
      <c r="B16" s="50">
        <v>97.702933999999999</v>
      </c>
      <c r="C16" s="50">
        <v>0.62277800000000005</v>
      </c>
      <c r="D16" s="50">
        <v>0.329264</v>
      </c>
      <c r="E16" s="50">
        <v>1.245055</v>
      </c>
      <c r="F16" s="50"/>
      <c r="G16" s="50">
        <v>37.647409768800003</v>
      </c>
      <c r="H16" s="49" t="s">
        <v>61</v>
      </c>
      <c r="I16" s="50">
        <v>49.671566332800005</v>
      </c>
      <c r="J16" s="49">
        <v>217.18359252421766</v>
      </c>
      <c r="K16" s="49">
        <v>15.567676000000001</v>
      </c>
      <c r="L16" s="49">
        <v>2.1719999999999999E-3</v>
      </c>
      <c r="M16" s="51">
        <v>0</v>
      </c>
    </row>
    <row r="17" spans="1:13" s="27" customFormat="1" ht="12" x14ac:dyDescent="0.2">
      <c r="A17" s="25">
        <v>41003</v>
      </c>
      <c r="B17" s="50">
        <v>97.665038999999993</v>
      </c>
      <c r="C17" s="50">
        <v>0.64815599999999995</v>
      </c>
      <c r="D17" s="50">
        <v>0.33281500000000003</v>
      </c>
      <c r="E17" s="50">
        <v>1.24613</v>
      </c>
      <c r="F17" s="50"/>
      <c r="G17" s="50">
        <v>37.6515538608</v>
      </c>
      <c r="H17" s="49" t="s">
        <v>61</v>
      </c>
      <c r="I17" s="50">
        <v>49.600597179600008</v>
      </c>
      <c r="J17" s="49">
        <v>217.27439267412197</v>
      </c>
      <c r="K17" s="49">
        <v>15.246865</v>
      </c>
      <c r="L17" s="49">
        <v>9.3400000000000004E-4</v>
      </c>
      <c r="M17" s="51">
        <v>0</v>
      </c>
    </row>
    <row r="18" spans="1:13" s="27" customFormat="1" ht="12" x14ac:dyDescent="0.2">
      <c r="A18" s="25">
        <v>41004</v>
      </c>
      <c r="B18" s="50">
        <v>97.563675000000003</v>
      </c>
      <c r="C18" s="50">
        <v>0.72468299999999997</v>
      </c>
      <c r="D18" s="50">
        <v>0.354908</v>
      </c>
      <c r="E18" s="50">
        <v>1.2334540000000001</v>
      </c>
      <c r="F18" s="50"/>
      <c r="G18" s="50">
        <v>37.6681733526</v>
      </c>
      <c r="H18" s="49" t="s">
        <v>61</v>
      </c>
      <c r="I18" s="50">
        <v>49.712286769800009</v>
      </c>
      <c r="J18" s="49">
        <v>217.81506518099263</v>
      </c>
      <c r="K18" s="49">
        <v>16.340299999999999</v>
      </c>
      <c r="L18" s="49">
        <v>4.2900000000000002E-4</v>
      </c>
      <c r="M18" s="51">
        <v>0</v>
      </c>
    </row>
    <row r="19" spans="1:13" s="27" customFormat="1" ht="12" x14ac:dyDescent="0.2">
      <c r="A19" s="25">
        <v>41005</v>
      </c>
      <c r="B19" s="50">
        <v>97.514694000000006</v>
      </c>
      <c r="C19" s="50">
        <v>0.762992</v>
      </c>
      <c r="D19" s="50">
        <v>0.383328</v>
      </c>
      <c r="E19" s="50">
        <v>1.208631</v>
      </c>
      <c r="F19" s="50"/>
      <c r="G19" s="50">
        <v>37.696801245000003</v>
      </c>
      <c r="H19" s="49" t="s">
        <v>61</v>
      </c>
      <c r="I19" s="50">
        <v>49.620759133800007</v>
      </c>
      <c r="J19" s="49">
        <v>218.63011968004813</v>
      </c>
      <c r="K19" s="49">
        <v>17.654291000000001</v>
      </c>
      <c r="L19" s="49">
        <v>2.1589999999999999E-3</v>
      </c>
      <c r="M19" s="51">
        <v>0</v>
      </c>
    </row>
    <row r="20" spans="1:13" s="27" customFormat="1" ht="12" x14ac:dyDescent="0.2">
      <c r="A20" s="25">
        <v>41006</v>
      </c>
      <c r="B20" s="50">
        <v>97.496384000000006</v>
      </c>
      <c r="C20" s="50">
        <v>0.77860600000000002</v>
      </c>
      <c r="D20" s="50">
        <v>0.396754</v>
      </c>
      <c r="E20" s="50">
        <v>1.1944840000000001</v>
      </c>
      <c r="F20" s="50"/>
      <c r="G20" s="50">
        <v>37.711000545000005</v>
      </c>
      <c r="H20" s="49" t="s">
        <v>61</v>
      </c>
      <c r="I20" s="50">
        <v>49.670398834800004</v>
      </c>
      <c r="J20" s="49">
        <v>221.32879904870194</v>
      </c>
      <c r="K20" s="49">
        <v>18.058520999999999</v>
      </c>
      <c r="L20" s="49">
        <v>4.2709999999999996E-3</v>
      </c>
      <c r="M20" s="51">
        <v>0</v>
      </c>
    </row>
    <row r="21" spans="1:13" s="27" customFormat="1" ht="12" x14ac:dyDescent="0.2">
      <c r="A21" s="25">
        <v>41007</v>
      </c>
      <c r="B21" s="50">
        <v>97.484718000000001</v>
      </c>
      <c r="C21" s="50">
        <v>0.78746099999999997</v>
      </c>
      <c r="D21" s="50">
        <v>0.40277099999999999</v>
      </c>
      <c r="E21" s="50">
        <v>1.188029</v>
      </c>
      <c r="F21" s="50"/>
      <c r="G21" s="50">
        <v>37.715413897800005</v>
      </c>
      <c r="H21" s="49" t="s">
        <v>61</v>
      </c>
      <c r="I21" s="50">
        <v>49.707151882200002</v>
      </c>
      <c r="J21" s="49">
        <v>222.71386370500363</v>
      </c>
      <c r="K21" s="49">
        <v>17.952818000000001</v>
      </c>
      <c r="L21" s="49">
        <v>8.83E-4</v>
      </c>
      <c r="M21" s="51">
        <v>0</v>
      </c>
    </row>
    <row r="22" spans="1:13" s="27" customFormat="1" ht="12" x14ac:dyDescent="0.2">
      <c r="A22" s="25">
        <v>41008</v>
      </c>
      <c r="B22" s="50">
        <v>97.484511999999995</v>
      </c>
      <c r="C22" s="50">
        <v>0.79442000000000002</v>
      </c>
      <c r="D22" s="50">
        <v>0.40870699999999999</v>
      </c>
      <c r="E22" s="50">
        <v>1.1797029999999999</v>
      </c>
      <c r="F22" s="50"/>
      <c r="G22" s="50">
        <v>37.722122278199997</v>
      </c>
      <c r="H22" s="49" t="s">
        <v>61</v>
      </c>
      <c r="I22" s="50">
        <v>49.590208551000003</v>
      </c>
      <c r="J22" s="49">
        <v>219.43685910808873</v>
      </c>
      <c r="K22" s="49">
        <v>17.604378000000001</v>
      </c>
      <c r="L22" s="49">
        <v>1.0449999999999999E-3</v>
      </c>
      <c r="M22" s="51">
        <v>0</v>
      </c>
    </row>
    <row r="23" spans="1:13" s="27" customFormat="1" ht="12" x14ac:dyDescent="0.2">
      <c r="A23" s="25">
        <v>41009</v>
      </c>
      <c r="B23" s="50">
        <v>97.647437999999994</v>
      </c>
      <c r="C23" s="50">
        <v>0.712561</v>
      </c>
      <c r="D23" s="50">
        <v>0.411221</v>
      </c>
      <c r="E23" s="50">
        <v>1.148919</v>
      </c>
      <c r="F23" s="50"/>
      <c r="G23" s="50">
        <v>37.722371554800006</v>
      </c>
      <c r="H23" s="49" t="s">
        <v>61</v>
      </c>
      <c r="I23" s="50">
        <v>49.692562364400004</v>
      </c>
      <c r="J23" s="49">
        <v>219.41140291115696</v>
      </c>
      <c r="K23" s="49">
        <v>15.896796</v>
      </c>
      <c r="L23" s="49">
        <v>7.5299999999999998E-4</v>
      </c>
      <c r="M23" s="51">
        <v>0</v>
      </c>
    </row>
    <row r="24" spans="1:13" s="27" customFormat="1" ht="12" x14ac:dyDescent="0.2">
      <c r="A24" s="25">
        <v>41010</v>
      </c>
      <c r="B24" s="50">
        <v>97.689132999999998</v>
      </c>
      <c r="C24" s="50">
        <v>0.69142899999999996</v>
      </c>
      <c r="D24" s="50">
        <v>0.40626099999999998</v>
      </c>
      <c r="E24" s="50">
        <v>1.094258</v>
      </c>
      <c r="F24" s="50"/>
      <c r="G24" s="50">
        <v>37.5524743008</v>
      </c>
      <c r="H24" s="49" t="s">
        <v>61</v>
      </c>
      <c r="I24" s="50">
        <v>49.690468230600004</v>
      </c>
      <c r="J24" s="49">
        <v>219.21244510823854</v>
      </c>
      <c r="K24" s="49">
        <v>16.574780000000001</v>
      </c>
      <c r="L24" s="49">
        <v>7.8799999999999996E-4</v>
      </c>
      <c r="M24" s="51">
        <v>0</v>
      </c>
    </row>
    <row r="25" spans="1:13" s="27" customFormat="1" ht="12" x14ac:dyDescent="0.2">
      <c r="A25" s="25">
        <v>41011</v>
      </c>
      <c r="B25" s="50">
        <v>97.689132999999998</v>
      </c>
      <c r="C25" s="50">
        <v>0.69142899999999996</v>
      </c>
      <c r="D25" s="50">
        <v>0.40629199999999999</v>
      </c>
      <c r="E25" s="50">
        <v>1.0930029999999999</v>
      </c>
      <c r="F25" s="50"/>
      <c r="G25" s="50">
        <v>37.511376267599999</v>
      </c>
      <c r="H25" s="49" t="s">
        <v>61</v>
      </c>
      <c r="I25" s="50">
        <v>49.473475579800002</v>
      </c>
      <c r="J25" s="49">
        <v>217.81356209150309</v>
      </c>
      <c r="K25" s="49">
        <v>18.125050999999999</v>
      </c>
      <c r="L25" s="49">
        <v>5.0500000000000002E-4</v>
      </c>
      <c r="M25" s="51">
        <v>0</v>
      </c>
    </row>
    <row r="26" spans="1:13" s="27" customFormat="1" ht="12" x14ac:dyDescent="0.2">
      <c r="A26" s="25">
        <v>41012</v>
      </c>
      <c r="B26" s="50">
        <v>97.689132999999998</v>
      </c>
      <c r="C26" s="50">
        <v>0.69142899999999996</v>
      </c>
      <c r="D26" s="50">
        <v>0.40629199999999999</v>
      </c>
      <c r="E26" s="50">
        <v>1.0930029999999999</v>
      </c>
      <c r="F26" s="50"/>
      <c r="G26" s="50">
        <v>37.511376267599999</v>
      </c>
      <c r="H26" s="49" t="s">
        <v>61</v>
      </c>
      <c r="I26" s="50">
        <v>49.523500239600004</v>
      </c>
      <c r="J26" s="49">
        <v>218.36285370528989</v>
      </c>
      <c r="K26" s="49">
        <v>17.639841000000001</v>
      </c>
      <c r="L26" s="49">
        <v>7.6000000000000004E-5</v>
      </c>
      <c r="M26" s="51">
        <v>0</v>
      </c>
    </row>
    <row r="27" spans="1:13" s="27" customFormat="1" ht="12" x14ac:dyDescent="0.2">
      <c r="A27" s="25">
        <v>41013</v>
      </c>
      <c r="B27" s="50">
        <v>97.689132999999998</v>
      </c>
      <c r="C27" s="50">
        <v>0.69142899999999996</v>
      </c>
      <c r="D27" s="50">
        <v>0.40629199999999999</v>
      </c>
      <c r="E27" s="50">
        <v>1.0930029999999999</v>
      </c>
      <c r="F27" s="50"/>
      <c r="G27" s="50">
        <v>37.511376267599999</v>
      </c>
      <c r="H27" s="49" t="s">
        <v>61</v>
      </c>
      <c r="I27" s="50">
        <v>49.661371235400004</v>
      </c>
      <c r="J27" s="49">
        <v>223.74894680933579</v>
      </c>
      <c r="K27" s="49">
        <v>17.749884000000002</v>
      </c>
      <c r="L27" s="49">
        <v>8.8999999999999995E-5</v>
      </c>
      <c r="M27" s="51">
        <v>0</v>
      </c>
    </row>
    <row r="28" spans="1:13" s="27" customFormat="1" ht="12" x14ac:dyDescent="0.2">
      <c r="A28" s="25">
        <v>41014</v>
      </c>
      <c r="B28" s="50">
        <v>97.689132999999998</v>
      </c>
      <c r="C28" s="50">
        <v>0.69142899999999996</v>
      </c>
      <c r="D28" s="50">
        <v>0.40629199999999999</v>
      </c>
      <c r="E28" s="50">
        <v>1.0930029999999999</v>
      </c>
      <c r="F28" s="50"/>
      <c r="G28" s="50">
        <v>37.511376267599999</v>
      </c>
      <c r="H28" s="49" t="s">
        <v>61</v>
      </c>
      <c r="I28" s="50">
        <v>49.6862073888</v>
      </c>
      <c r="J28" s="49">
        <v>223.6079018435083</v>
      </c>
      <c r="K28" s="49">
        <v>17.234712999999999</v>
      </c>
      <c r="L28" s="49">
        <v>4.0299999999999998E-4</v>
      </c>
      <c r="M28" s="51">
        <v>0</v>
      </c>
    </row>
    <row r="29" spans="1:13" s="27" customFormat="1" ht="12" x14ac:dyDescent="0.2">
      <c r="A29" s="25">
        <v>41015</v>
      </c>
      <c r="B29" s="50">
        <v>97.689132999999998</v>
      </c>
      <c r="C29" s="50">
        <v>0.69142899999999996</v>
      </c>
      <c r="D29" s="50">
        <v>0.40629199999999999</v>
      </c>
      <c r="E29" s="50">
        <v>1.0930029999999999</v>
      </c>
      <c r="F29" s="50"/>
      <c r="G29" s="50">
        <v>37.511376267599999</v>
      </c>
      <c r="H29" s="49" t="s">
        <v>61</v>
      </c>
      <c r="I29" s="50">
        <v>49.650574508399998</v>
      </c>
      <c r="J29" s="49">
        <v>218.91833730448263</v>
      </c>
      <c r="K29" s="49">
        <v>17.960175</v>
      </c>
      <c r="L29" s="49">
        <v>1.591E-3</v>
      </c>
      <c r="M29" s="51">
        <v>0</v>
      </c>
    </row>
    <row r="30" spans="1:13" s="27" customFormat="1" ht="12" x14ac:dyDescent="0.2">
      <c r="A30" s="25">
        <v>41016</v>
      </c>
      <c r="B30" s="50">
        <v>97.689132999999998</v>
      </c>
      <c r="C30" s="50">
        <v>0.69142899999999996</v>
      </c>
      <c r="D30" s="50">
        <v>0.40629199999999999</v>
      </c>
      <c r="E30" s="50">
        <v>1.0930029999999999</v>
      </c>
      <c r="F30" s="50"/>
      <c r="G30" s="50">
        <v>37.511376267599999</v>
      </c>
      <c r="H30" s="49" t="s">
        <v>61</v>
      </c>
      <c r="I30" s="50">
        <v>49.610498824800004</v>
      </c>
      <c r="J30" s="49">
        <v>217.98884778532843</v>
      </c>
      <c r="K30" s="49">
        <v>18.813147000000001</v>
      </c>
      <c r="L30" s="49">
        <v>1.108E-3</v>
      </c>
      <c r="M30" s="51">
        <v>0</v>
      </c>
    </row>
    <row r="31" spans="1:13" s="27" customFormat="1" ht="12" x14ac:dyDescent="0.2">
      <c r="A31" s="25">
        <v>41017</v>
      </c>
      <c r="B31" s="50">
        <v>97.689132999999998</v>
      </c>
      <c r="C31" s="50">
        <v>0.69142899999999996</v>
      </c>
      <c r="D31" s="50">
        <v>0.40629199999999999</v>
      </c>
      <c r="E31" s="50">
        <v>1.0930029999999999</v>
      </c>
      <c r="F31" s="50"/>
      <c r="G31" s="50">
        <v>37.511376267599999</v>
      </c>
      <c r="H31" s="49" t="s">
        <v>61</v>
      </c>
      <c r="I31" s="50">
        <v>49.572129160800003</v>
      </c>
      <c r="J31" s="49">
        <v>218.93518187286097</v>
      </c>
      <c r="K31" s="49">
        <v>18.699821</v>
      </c>
      <c r="L31" s="49">
        <v>4.1060000000000003E-3</v>
      </c>
      <c r="M31" s="51">
        <v>0</v>
      </c>
    </row>
    <row r="32" spans="1:13" s="27" customFormat="1" ht="12" x14ac:dyDescent="0.2">
      <c r="A32" s="25">
        <v>41018</v>
      </c>
      <c r="B32" s="50">
        <v>97.925956999999997</v>
      </c>
      <c r="C32" s="50">
        <v>0.56077999999999995</v>
      </c>
      <c r="D32" s="50">
        <v>0.34999200000000003</v>
      </c>
      <c r="E32" s="50">
        <v>1.122133</v>
      </c>
      <c r="F32" s="50"/>
      <c r="G32" s="50">
        <v>37.637747933999997</v>
      </c>
      <c r="H32" s="49" t="s">
        <v>61</v>
      </c>
      <c r="I32" s="50">
        <v>49.9221860814</v>
      </c>
      <c r="J32" s="49">
        <v>215.16436325116331</v>
      </c>
      <c r="K32" s="49">
        <v>14.255749</v>
      </c>
      <c r="L32" s="49">
        <v>4.287E-3</v>
      </c>
      <c r="M32" s="51">
        <v>0</v>
      </c>
    </row>
    <row r="33" spans="1:13" s="27" customFormat="1" ht="12" x14ac:dyDescent="0.2">
      <c r="A33" s="25">
        <v>41019</v>
      </c>
      <c r="B33" s="50">
        <v>97.954491000000004</v>
      </c>
      <c r="C33" s="50">
        <v>0.58446399999999998</v>
      </c>
      <c r="D33" s="50">
        <v>0.33155400000000002</v>
      </c>
      <c r="E33" s="50">
        <v>1.0858289999999999</v>
      </c>
      <c r="F33" s="50"/>
      <c r="G33" s="50">
        <v>37.681390271400005</v>
      </c>
      <c r="H33" s="49" t="s">
        <v>61</v>
      </c>
      <c r="I33" s="50">
        <v>49.731554694000003</v>
      </c>
      <c r="J33" s="49">
        <v>216.79366642870971</v>
      </c>
      <c r="K33" s="49">
        <v>12.881095999999999</v>
      </c>
      <c r="L33" s="49">
        <v>1.423E-3</v>
      </c>
      <c r="M33" s="51">
        <v>0</v>
      </c>
    </row>
    <row r="34" spans="1:13" s="27" customFormat="1" ht="12" x14ac:dyDescent="0.2">
      <c r="A34" s="25">
        <v>41020</v>
      </c>
      <c r="B34" s="50">
        <v>97.965935000000002</v>
      </c>
      <c r="C34" s="50">
        <v>0.59804199999999996</v>
      </c>
      <c r="D34" s="50">
        <v>0.328233</v>
      </c>
      <c r="E34" s="50">
        <v>1.042211</v>
      </c>
      <c r="F34" s="50"/>
      <c r="G34" s="50">
        <v>37.707433891199997</v>
      </c>
      <c r="H34" s="49" t="s">
        <v>61</v>
      </c>
      <c r="I34" s="50">
        <v>49.550078173800003</v>
      </c>
      <c r="J34" s="49">
        <v>219.81994562695905</v>
      </c>
      <c r="K34" s="49">
        <v>17.423037999999998</v>
      </c>
      <c r="L34" s="49">
        <v>1.4289999999999999E-3</v>
      </c>
      <c r="M34" s="51">
        <v>0</v>
      </c>
    </row>
    <row r="35" spans="1:13" s="27" customFormat="1" ht="12" x14ac:dyDescent="0.2">
      <c r="A35" s="25">
        <v>41021</v>
      </c>
      <c r="B35" s="50">
        <v>97.967155000000005</v>
      </c>
      <c r="C35" s="50">
        <v>0.60443400000000003</v>
      </c>
      <c r="D35" s="50">
        <v>0.32919199999999998</v>
      </c>
      <c r="E35" s="50">
        <v>1.0260370000000001</v>
      </c>
      <c r="F35" s="50"/>
      <c r="G35" s="50">
        <v>37.714394703600007</v>
      </c>
      <c r="H35" s="49" t="s">
        <v>61</v>
      </c>
      <c r="I35" s="50">
        <v>49.549492321200006</v>
      </c>
      <c r="J35" s="49">
        <v>219.943926731858</v>
      </c>
      <c r="K35" s="49">
        <v>18.386742000000002</v>
      </c>
      <c r="L35" s="49">
        <v>1.127E-3</v>
      </c>
      <c r="M35" s="51">
        <v>0</v>
      </c>
    </row>
    <row r="36" spans="1:13" s="27" customFormat="1" ht="12" x14ac:dyDescent="0.2">
      <c r="A36" s="25">
        <v>41022</v>
      </c>
      <c r="B36" s="50">
        <v>97.907120000000006</v>
      </c>
      <c r="C36" s="50">
        <v>0.66798800000000003</v>
      </c>
      <c r="D36" s="50">
        <v>0.33008599999999999</v>
      </c>
      <c r="E36" s="50">
        <v>1.0043150000000001</v>
      </c>
      <c r="F36" s="50"/>
      <c r="G36" s="50">
        <v>37.734308433000002</v>
      </c>
      <c r="H36" s="49" t="s">
        <v>61</v>
      </c>
      <c r="I36" s="50">
        <v>49.695435882000005</v>
      </c>
      <c r="J36" s="49">
        <v>218.62189572477541</v>
      </c>
      <c r="K36" s="49">
        <v>16.46707</v>
      </c>
      <c r="L36" s="49">
        <v>2.0200000000000001E-3</v>
      </c>
      <c r="M36" s="51">
        <v>0</v>
      </c>
    </row>
    <row r="37" spans="1:13" s="27" customFormat="1" ht="12" x14ac:dyDescent="0.2">
      <c r="A37" s="25">
        <v>41023</v>
      </c>
      <c r="B37" s="50">
        <v>97.761307000000002</v>
      </c>
      <c r="C37" s="50">
        <v>0.74461100000000002</v>
      </c>
      <c r="D37" s="50">
        <v>0.32866699999999999</v>
      </c>
      <c r="E37" s="50">
        <v>1.0060089999999999</v>
      </c>
      <c r="F37" s="50"/>
      <c r="G37" s="50">
        <v>37.771878729000008</v>
      </c>
      <c r="H37" s="49" t="s">
        <v>61</v>
      </c>
      <c r="I37" s="50">
        <v>49.540139715599999</v>
      </c>
      <c r="J37" s="49">
        <v>218.62446604285114</v>
      </c>
      <c r="K37" s="49">
        <v>17.964092000000001</v>
      </c>
      <c r="L37" s="49">
        <v>9.5299999999999996E-4</v>
      </c>
      <c r="M37" s="51">
        <v>0</v>
      </c>
    </row>
    <row r="38" spans="1:13" s="27" customFormat="1" ht="12" x14ac:dyDescent="0.2">
      <c r="A38" s="25">
        <v>41024</v>
      </c>
      <c r="B38" s="50">
        <v>97.614258000000007</v>
      </c>
      <c r="C38" s="50">
        <v>0.82940499999999995</v>
      </c>
      <c r="D38" s="50">
        <v>0.330677</v>
      </c>
      <c r="E38" s="50">
        <v>1.0166930000000001</v>
      </c>
      <c r="F38" s="50"/>
      <c r="G38" s="50">
        <v>37.829427965999997</v>
      </c>
      <c r="H38" s="49" t="s">
        <v>61</v>
      </c>
      <c r="I38" s="50">
        <v>49.535276192399998</v>
      </c>
      <c r="J38" s="49">
        <v>218.95252291602523</v>
      </c>
      <c r="K38" s="49">
        <v>19.289202</v>
      </c>
      <c r="L38" s="49">
        <v>1.0859999999999999E-3</v>
      </c>
      <c r="M38" s="51">
        <v>0</v>
      </c>
    </row>
    <row r="39" spans="1:13" s="27" customFormat="1" ht="12" x14ac:dyDescent="0.2">
      <c r="A39" s="25">
        <v>41025</v>
      </c>
      <c r="B39" s="50">
        <v>97.571540999999996</v>
      </c>
      <c r="C39" s="50">
        <v>0.85678600000000005</v>
      </c>
      <c r="D39" s="50">
        <v>0.335507</v>
      </c>
      <c r="E39" s="50">
        <v>1.0055989999999999</v>
      </c>
      <c r="F39" s="50"/>
      <c r="G39" s="50">
        <v>37.889467865400007</v>
      </c>
      <c r="H39" s="49" t="s">
        <v>61</v>
      </c>
      <c r="I39" s="50">
        <v>49.509176827200001</v>
      </c>
      <c r="J39" s="49">
        <v>217.48492145323451</v>
      </c>
      <c r="K39" s="49">
        <v>18.402567000000001</v>
      </c>
      <c r="L39" s="49">
        <v>7.7200000000000001E-4</v>
      </c>
      <c r="M39" s="51">
        <v>0</v>
      </c>
    </row>
    <row r="40" spans="1:13" s="27" customFormat="1" ht="12" x14ac:dyDescent="0.2">
      <c r="A40" s="25">
        <v>41026</v>
      </c>
      <c r="B40" s="50">
        <v>97.653296999999995</v>
      </c>
      <c r="C40" s="50">
        <v>0.79447500000000004</v>
      </c>
      <c r="D40" s="50">
        <v>0.32158799999999998</v>
      </c>
      <c r="E40" s="50">
        <v>1.017881</v>
      </c>
      <c r="F40" s="50"/>
      <c r="G40" s="50">
        <v>37.887509413800004</v>
      </c>
      <c r="H40" s="49" t="s">
        <v>61</v>
      </c>
      <c r="I40" s="50">
        <v>49.508217585600001</v>
      </c>
      <c r="J40" s="49">
        <v>218.47971972013212</v>
      </c>
      <c r="K40" s="49">
        <v>20.639448000000002</v>
      </c>
      <c r="L40" s="49">
        <v>9.6900000000000003E-4</v>
      </c>
      <c r="M40" s="51">
        <v>0</v>
      </c>
    </row>
    <row r="41" spans="1:13" s="27" customFormat="1" ht="12" x14ac:dyDescent="0.2">
      <c r="A41" s="25">
        <v>41027</v>
      </c>
      <c r="B41" s="50">
        <v>97.687552999999994</v>
      </c>
      <c r="C41" s="50">
        <v>0.76530100000000001</v>
      </c>
      <c r="D41" s="50">
        <v>0.30330800000000002</v>
      </c>
      <c r="E41" s="50">
        <v>1.0508379999999999</v>
      </c>
      <c r="F41" s="50"/>
      <c r="G41" s="50">
        <v>37.849155526800004</v>
      </c>
      <c r="H41" s="49" t="s">
        <v>61</v>
      </c>
      <c r="I41" s="50">
        <v>49.5466756008</v>
      </c>
      <c r="J41" s="49">
        <v>218.54886361998086</v>
      </c>
      <c r="K41" s="49">
        <v>20.78792</v>
      </c>
      <c r="L41" s="49">
        <v>1.124E-3</v>
      </c>
      <c r="M41" s="51">
        <v>0</v>
      </c>
    </row>
    <row r="42" spans="1:13" s="27" customFormat="1" ht="12" x14ac:dyDescent="0.2">
      <c r="A42" s="25">
        <v>41028</v>
      </c>
      <c r="B42" s="50">
        <v>97.709557000000004</v>
      </c>
      <c r="C42" s="50">
        <v>0.74356699999999998</v>
      </c>
      <c r="D42" s="50">
        <v>0.29738999999999999</v>
      </c>
      <c r="E42" s="50">
        <v>1.0670029999999999</v>
      </c>
      <c r="F42" s="50"/>
      <c r="G42" s="50">
        <v>37.830097962600007</v>
      </c>
      <c r="H42" s="49" t="s">
        <v>61</v>
      </c>
      <c r="I42" s="50">
        <v>49.681400662800002</v>
      </c>
      <c r="J42" s="49">
        <v>217.95968092723922</v>
      </c>
      <c r="K42" s="49">
        <v>19.060805999999999</v>
      </c>
      <c r="L42" s="49">
        <v>1.0349999999999999E-3</v>
      </c>
      <c r="M42" s="51">
        <v>0</v>
      </c>
    </row>
    <row r="43" spans="1:13" s="27" customFormat="1" ht="12" x14ac:dyDescent="0.2">
      <c r="A43" s="25">
        <v>41029</v>
      </c>
      <c r="B43" s="50">
        <v>97.802718999999996</v>
      </c>
      <c r="C43" s="50">
        <v>0.64872799999999997</v>
      </c>
      <c r="D43" s="50">
        <v>0.28652499999999997</v>
      </c>
      <c r="E43" s="50">
        <v>1.104133</v>
      </c>
      <c r="F43" s="50"/>
      <c r="G43" s="50">
        <v>0</v>
      </c>
      <c r="H43" s="49" t="s">
        <v>61</v>
      </c>
      <c r="I43" s="50">
        <v>49.876943956200002</v>
      </c>
      <c r="J43" s="49">
        <v>217.4640349</v>
      </c>
      <c r="K43" s="49">
        <v>19.180271000000001</v>
      </c>
      <c r="L43" s="49">
        <v>8.1300000000000003E-4</v>
      </c>
      <c r="M43" s="51">
        <v>0</v>
      </c>
    </row>
    <row r="44" spans="1:13" s="27" customFormat="1" ht="12.75" thickBot="1" x14ac:dyDescent="0.25">
      <c r="A44" s="25"/>
      <c r="B44" s="50"/>
      <c r="C44" s="50"/>
      <c r="D44" s="50"/>
      <c r="E44" s="50"/>
      <c r="F44" s="50"/>
      <c r="G44" s="50"/>
      <c r="H44" s="49"/>
      <c r="I44" s="50"/>
      <c r="J44" s="49"/>
      <c r="K44" s="49"/>
      <c r="L44" s="49"/>
      <c r="M44" s="51"/>
    </row>
    <row r="45" spans="1:13" s="31" customFormat="1" x14ac:dyDescent="0.25">
      <c r="A45" s="28" t="s">
        <v>41</v>
      </c>
      <c r="B45" s="29">
        <f>AVERAGE(B14:B44)</f>
        <v>97.699804266666675</v>
      </c>
      <c r="C45" s="29">
        <f t="shared" ref="C45:L45" si="0">AVERAGE(C14:C44)</f>
        <v>0.7004851999999997</v>
      </c>
      <c r="D45" s="29">
        <f t="shared" si="0"/>
        <v>0.36009083333333319</v>
      </c>
      <c r="E45" s="29">
        <f t="shared" si="0"/>
        <v>1.1142494333333333</v>
      </c>
      <c r="F45" s="29" t="e">
        <f t="shared" si="0"/>
        <v>#DIV/0!</v>
      </c>
      <c r="G45" s="29">
        <f t="shared" si="0"/>
        <v>36.416667595759996</v>
      </c>
      <c r="H45" s="29">
        <f t="shared" si="0"/>
        <v>1.797E-3</v>
      </c>
      <c r="I45" s="29">
        <f t="shared" si="0"/>
        <v>49.624720247660001</v>
      </c>
      <c r="J45" s="29">
        <f t="shared" si="0"/>
        <v>218.86089829430466</v>
      </c>
      <c r="K45" s="29">
        <f t="shared" si="0"/>
        <v>17.610756633333331</v>
      </c>
      <c r="L45" s="29">
        <f t="shared" si="0"/>
        <v>1.3819666666666668E-3</v>
      </c>
      <c r="M45" s="30">
        <v>0</v>
      </c>
    </row>
    <row r="46" spans="1:13" s="31" customFormat="1" x14ac:dyDescent="0.25">
      <c r="A46" s="32" t="s">
        <v>42</v>
      </c>
      <c r="B46" s="33">
        <f>MAX(B14:B43)</f>
        <v>97.967155000000005</v>
      </c>
      <c r="C46" s="33">
        <f t="shared" ref="C46:M46" si="1">MAX(C14:C43)</f>
        <v>0.85678600000000005</v>
      </c>
      <c r="D46" s="33">
        <f t="shared" si="1"/>
        <v>0.411221</v>
      </c>
      <c r="E46" s="33">
        <f t="shared" si="1"/>
        <v>1.24613</v>
      </c>
      <c r="F46" s="33">
        <f t="shared" si="1"/>
        <v>0</v>
      </c>
      <c r="G46" s="33">
        <f t="shared" si="1"/>
        <v>37.889467865400007</v>
      </c>
      <c r="H46" s="33">
        <f t="shared" si="1"/>
        <v>1.797E-3</v>
      </c>
      <c r="I46" s="33">
        <f t="shared" si="1"/>
        <v>49.9221860814</v>
      </c>
      <c r="J46" s="33">
        <f t="shared" si="1"/>
        <v>223.74894680933579</v>
      </c>
      <c r="K46" s="33">
        <f t="shared" si="1"/>
        <v>20.78792</v>
      </c>
      <c r="L46" s="33">
        <f t="shared" si="1"/>
        <v>4.287E-3</v>
      </c>
      <c r="M46" s="34">
        <f t="shared" si="1"/>
        <v>0</v>
      </c>
    </row>
    <row r="47" spans="1:13" s="31" customFormat="1" x14ac:dyDescent="0.25">
      <c r="A47" s="32" t="s">
        <v>43</v>
      </c>
      <c r="B47" s="33">
        <f>MIN(B14:B43)</f>
        <v>97.484511999999995</v>
      </c>
      <c r="C47" s="33">
        <f t="shared" ref="C47:M47" si="2">MIN(C14:C43)</f>
        <v>0.56077999999999995</v>
      </c>
      <c r="D47" s="33">
        <f t="shared" si="2"/>
        <v>0.28652499999999997</v>
      </c>
      <c r="E47" s="33">
        <f t="shared" si="2"/>
        <v>1.0043150000000001</v>
      </c>
      <c r="F47" s="33">
        <f t="shared" si="2"/>
        <v>0</v>
      </c>
      <c r="G47" s="33">
        <f t="shared" si="2"/>
        <v>0</v>
      </c>
      <c r="H47" s="33">
        <f t="shared" si="2"/>
        <v>1.797E-3</v>
      </c>
      <c r="I47" s="33">
        <f t="shared" si="2"/>
        <v>49.423746475800002</v>
      </c>
      <c r="J47" s="33">
        <f t="shared" si="2"/>
        <v>215.16436325116331</v>
      </c>
      <c r="K47" s="33">
        <f t="shared" si="2"/>
        <v>12.881095999999999</v>
      </c>
      <c r="L47" s="33">
        <f t="shared" si="2"/>
        <v>7.6000000000000004E-5</v>
      </c>
      <c r="M47" s="34">
        <f t="shared" si="2"/>
        <v>0</v>
      </c>
    </row>
    <row r="48" spans="1:13" s="31" customFormat="1" x14ac:dyDescent="0.25">
      <c r="A48" s="32" t="s">
        <v>44</v>
      </c>
      <c r="B48" s="33">
        <f>B46-B47</f>
        <v>0.48264300000001015</v>
      </c>
      <c r="C48" s="33">
        <f t="shared" ref="C48:M48" si="3">C46-C47</f>
        <v>0.2960060000000001</v>
      </c>
      <c r="D48" s="33">
        <f t="shared" si="3"/>
        <v>0.12469600000000003</v>
      </c>
      <c r="E48" s="33">
        <f t="shared" si="3"/>
        <v>0.24181499999999989</v>
      </c>
      <c r="F48" s="33">
        <f t="shared" si="3"/>
        <v>0</v>
      </c>
      <c r="G48" s="33">
        <f t="shared" si="3"/>
        <v>37.889467865400007</v>
      </c>
      <c r="H48" s="33">
        <f t="shared" si="3"/>
        <v>0</v>
      </c>
      <c r="I48" s="33">
        <f t="shared" si="3"/>
        <v>0.498439605599998</v>
      </c>
      <c r="J48" s="33">
        <f t="shared" si="3"/>
        <v>8.5845835581724828</v>
      </c>
      <c r="K48" s="33">
        <f t="shared" si="3"/>
        <v>7.9068240000000003</v>
      </c>
      <c r="L48" s="33">
        <f t="shared" si="3"/>
        <v>4.2110000000000003E-3</v>
      </c>
      <c r="M48" s="34">
        <f t="shared" si="3"/>
        <v>0</v>
      </c>
    </row>
    <row r="49" spans="1:13" s="31" customFormat="1" ht="15.75" thickBot="1" x14ac:dyDescent="0.3">
      <c r="A49" s="35" t="s">
        <v>45</v>
      </c>
      <c r="B49" s="36">
        <f>STDEV(B14:B44)</f>
        <v>0.13563672293805565</v>
      </c>
      <c r="C49" s="36">
        <f t="shared" ref="C49:M49" si="4">STDEV(C14:C44)</f>
        <v>7.4707766117284385E-2</v>
      </c>
      <c r="D49" s="36">
        <f t="shared" si="4"/>
        <v>4.1350841179856775E-2</v>
      </c>
      <c r="E49" s="36">
        <f t="shared" si="4"/>
        <v>8.0325880238234088E-2</v>
      </c>
      <c r="F49" s="36" t="e">
        <f t="shared" si="4"/>
        <v>#DIV/0!</v>
      </c>
      <c r="G49" s="36">
        <f t="shared" si="4"/>
        <v>6.8790106129566277</v>
      </c>
      <c r="H49" s="36">
        <v>0</v>
      </c>
      <c r="I49" s="36">
        <f t="shared" si="4"/>
        <v>0.10993110750156711</v>
      </c>
      <c r="J49" s="36">
        <f t="shared" si="4"/>
        <v>1.8947666487427861</v>
      </c>
      <c r="K49" s="36">
        <f t="shared" si="4"/>
        <v>1.6943661982065741</v>
      </c>
      <c r="L49" s="36">
        <f t="shared" si="4"/>
        <v>1.1038672922279085E-3</v>
      </c>
      <c r="M49" s="36">
        <f t="shared" si="4"/>
        <v>0</v>
      </c>
    </row>
    <row r="50" spans="1:13" x14ac:dyDescent="0.25">
      <c r="B50" s="43">
        <f>COUNTIF(B14:B44,"&lt;84.0")</f>
        <v>0</v>
      </c>
      <c r="C50" s="43">
        <f>COUNTIF(C14:C44,"&gt;11.0")</f>
        <v>0</v>
      </c>
      <c r="D50" s="43">
        <f>COUNTIF(D14:D44,"&gt;4.0")</f>
        <v>0</v>
      </c>
      <c r="E50" s="43">
        <f>COUNTIF(E14:E44,"&gt;3.0")</f>
        <v>0</v>
      </c>
      <c r="F50" s="43"/>
      <c r="G50" s="43">
        <f>COUNTIF(G14:G44,"&lt;37.30")</f>
        <v>1</v>
      </c>
      <c r="H50" s="43">
        <f>COUNTIF(H14:H44,"&gt;.20")</f>
        <v>0</v>
      </c>
      <c r="I50" s="43">
        <f>COUNTIF(I14:I44,"&lt;48.20")</f>
        <v>0</v>
      </c>
      <c r="J50" s="43">
        <f>COUNTIF(J14:J44,"&gt;271.150")</f>
        <v>0</v>
      </c>
      <c r="K50" s="43">
        <f>COUNTIF(K14:K44,"&gt;110")</f>
        <v>0</v>
      </c>
      <c r="L50" s="43">
        <f>COUNTIF(L14:L44,"&gt;150")</f>
        <v>0</v>
      </c>
      <c r="M50" s="43">
        <f>COUNTIF(M14:M44,"&gt;6")</f>
        <v>0</v>
      </c>
    </row>
    <row r="51" spans="1:13" s="27" customFormat="1" ht="12.75" x14ac:dyDescent="0.2">
      <c r="A51" s="37" t="s">
        <v>46</v>
      </c>
      <c r="B51" s="44"/>
      <c r="C51" s="44"/>
      <c r="D51" s="44"/>
      <c r="E51" s="44"/>
      <c r="F51" s="43"/>
      <c r="G51" s="43">
        <f>COUNTIF(G14:G44,"&gt;43.60")</f>
        <v>0</v>
      </c>
      <c r="H51" s="43"/>
      <c r="I51" s="43">
        <f>COUNTIF(I10:I40,"&gt;53.20")</f>
        <v>0</v>
      </c>
      <c r="J51" s="26"/>
      <c r="K51" s="26"/>
      <c r="L51" s="26"/>
      <c r="M51" s="26"/>
    </row>
    <row r="52" spans="1:13" s="27" customFormat="1" ht="12" x14ac:dyDescent="0.2">
      <c r="A52" s="38" t="s">
        <v>47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s="27" customFormat="1" ht="12" x14ac:dyDescent="0.2">
      <c r="A53" s="39" t="s">
        <v>48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s="27" customFormat="1" ht="12" x14ac:dyDescent="0.2">
      <c r="A54" s="39" t="s">
        <v>49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s="27" customFormat="1" ht="12" x14ac:dyDescent="0.2">
      <c r="A55" s="40" t="s">
        <v>50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s="27" customFormat="1" ht="12" x14ac:dyDescent="0.2">
      <c r="A56" s="38" t="s">
        <v>51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s="27" customFormat="1" ht="12" x14ac:dyDescent="0.2">
      <c r="A57" s="39" t="s">
        <v>52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s="27" customFormat="1" ht="12" x14ac:dyDescent="0.2">
      <c r="A58" s="40" t="s">
        <v>53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s="27" customFormat="1" ht="12" x14ac:dyDescent="0.2">
      <c r="A59" s="39" t="s">
        <v>54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</sheetData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topLeftCell="A34" zoomScale="70" zoomScaleNormal="70" workbookViewId="0">
      <selection activeCell="E57" sqref="E57"/>
    </sheetView>
  </sheetViews>
  <sheetFormatPr baseColWidth="10" defaultColWidth="11.42578125" defaultRowHeight="15" x14ac:dyDescent="0.25"/>
  <cols>
    <col min="1" max="1" width="21" customWidth="1"/>
    <col min="2" max="2" width="10" style="4" bestFit="1" customWidth="1"/>
    <col min="3" max="3" width="9.42578125" style="4" bestFit="1" customWidth="1"/>
    <col min="4" max="4" width="10.42578125" style="4" bestFit="1" customWidth="1"/>
    <col min="5" max="5" width="9.42578125" style="4" bestFit="1" customWidth="1"/>
    <col min="6" max="6" width="13.42578125" style="4" customWidth="1"/>
    <col min="7" max="7" width="11.42578125" style="4" customWidth="1"/>
    <col min="8" max="8" width="10.42578125" style="4" bestFit="1" customWidth="1"/>
    <col min="9" max="9" width="11.5703125" style="4" bestFit="1" customWidth="1"/>
    <col min="10" max="10" width="12.5703125" style="4" bestFit="1" customWidth="1"/>
    <col min="11" max="11" width="10.42578125" style="4" bestFit="1" customWidth="1"/>
    <col min="12" max="12" width="10.85546875" style="4" bestFit="1" customWidth="1"/>
    <col min="13" max="13" width="9.5703125" style="4" customWidth="1"/>
  </cols>
  <sheetData>
    <row r="1" spans="1:13" ht="51" customHeight="1" x14ac:dyDescent="0.25"/>
    <row r="2" spans="1:13" x14ac:dyDescent="0.25">
      <c r="A2" s="1" t="s">
        <v>0</v>
      </c>
      <c r="B2" s="2" t="s">
        <v>57</v>
      </c>
      <c r="C2" s="3"/>
    </row>
    <row r="3" spans="1:13" x14ac:dyDescent="0.25">
      <c r="A3" s="1" t="s">
        <v>58</v>
      </c>
      <c r="B3" s="2" t="s">
        <v>62</v>
      </c>
      <c r="C3" s="3"/>
    </row>
    <row r="4" spans="1:13" x14ac:dyDescent="0.25">
      <c r="A4" s="1" t="s">
        <v>1</v>
      </c>
      <c r="B4" s="3" t="s">
        <v>2</v>
      </c>
      <c r="C4" s="26"/>
    </row>
    <row r="5" spans="1:13" x14ac:dyDescent="0.25">
      <c r="A5" s="1" t="s">
        <v>3</v>
      </c>
      <c r="B5" s="3" t="s">
        <v>4</v>
      </c>
      <c r="C5" s="26"/>
    </row>
    <row r="6" spans="1:13" x14ac:dyDescent="0.25">
      <c r="A6" s="1" t="s">
        <v>5</v>
      </c>
      <c r="B6" s="3" t="s">
        <v>6</v>
      </c>
      <c r="C6" s="26"/>
    </row>
    <row r="7" spans="1:13" x14ac:dyDescent="0.25">
      <c r="A7" s="1" t="s">
        <v>7</v>
      </c>
      <c r="B7" s="3" t="s">
        <v>8</v>
      </c>
      <c r="C7" s="26"/>
    </row>
    <row r="8" spans="1:13" x14ac:dyDescent="0.25">
      <c r="A8" s="1" t="s">
        <v>9</v>
      </c>
      <c r="B8" s="3" t="s">
        <v>10</v>
      </c>
      <c r="C8" s="26"/>
    </row>
    <row r="9" spans="1:13" ht="15.75" thickBot="1" x14ac:dyDescent="0.3"/>
    <row r="10" spans="1:13" s="11" customFormat="1" ht="16.5" thickBot="1" x14ac:dyDescent="0.3">
      <c r="A10" s="5"/>
      <c r="B10" s="42" t="s">
        <v>63</v>
      </c>
      <c r="C10" s="6"/>
      <c r="D10" s="6"/>
      <c r="E10" s="6"/>
      <c r="F10" s="7"/>
      <c r="G10" s="8"/>
      <c r="H10" s="9"/>
      <c r="I10" s="6"/>
      <c r="J10" s="6"/>
      <c r="K10" s="6"/>
      <c r="L10" s="6"/>
      <c r="M10" s="10"/>
    </row>
    <row r="11" spans="1:13" s="11" customFormat="1" x14ac:dyDescent="0.25">
      <c r="A11" s="12" t="s">
        <v>11</v>
      </c>
      <c r="B11" s="13" t="s">
        <v>12</v>
      </c>
      <c r="C11" s="8" t="s">
        <v>13</v>
      </c>
      <c r="D11" s="14" t="s">
        <v>14</v>
      </c>
      <c r="E11" s="14" t="s">
        <v>15</v>
      </c>
      <c r="F11" s="15" t="s">
        <v>16</v>
      </c>
      <c r="G11" s="14" t="s">
        <v>17</v>
      </c>
      <c r="H11" s="14" t="s">
        <v>18</v>
      </c>
      <c r="I11" s="14" t="s">
        <v>19</v>
      </c>
      <c r="J11" s="14" t="s">
        <v>20</v>
      </c>
      <c r="K11" s="8" t="s">
        <v>21</v>
      </c>
      <c r="L11" s="14" t="s">
        <v>22</v>
      </c>
      <c r="M11" s="13" t="s">
        <v>23</v>
      </c>
    </row>
    <row r="12" spans="1:13" s="11" customFormat="1" x14ac:dyDescent="0.25">
      <c r="A12" s="16"/>
      <c r="B12" s="17" t="s">
        <v>24</v>
      </c>
      <c r="C12" s="18" t="s">
        <v>24</v>
      </c>
      <c r="D12" s="12" t="s">
        <v>24</v>
      </c>
      <c r="E12" s="12" t="s">
        <v>24</v>
      </c>
      <c r="F12" s="19" t="s">
        <v>64</v>
      </c>
      <c r="G12" s="12" t="s">
        <v>24</v>
      </c>
      <c r="H12" s="12" t="s">
        <v>25</v>
      </c>
      <c r="I12" s="12" t="s">
        <v>25</v>
      </c>
      <c r="J12" s="12" t="s">
        <v>26</v>
      </c>
      <c r="K12" s="18" t="s">
        <v>27</v>
      </c>
      <c r="L12" s="12" t="s">
        <v>27</v>
      </c>
      <c r="M12" s="17" t="s">
        <v>27</v>
      </c>
    </row>
    <row r="13" spans="1:13" s="24" customFormat="1" ht="15.75" thickBot="1" x14ac:dyDescent="0.3">
      <c r="A13" s="20" t="s">
        <v>28</v>
      </c>
      <c r="B13" s="21" t="s">
        <v>29</v>
      </c>
      <c r="C13" s="22" t="s">
        <v>30</v>
      </c>
      <c r="D13" s="20" t="s">
        <v>31</v>
      </c>
      <c r="E13" s="20" t="s">
        <v>32</v>
      </c>
      <c r="F13" s="23" t="s">
        <v>33</v>
      </c>
      <c r="G13" s="20" t="s">
        <v>34</v>
      </c>
      <c r="H13" s="20" t="s">
        <v>35</v>
      </c>
      <c r="I13" s="20" t="s">
        <v>36</v>
      </c>
      <c r="J13" s="20" t="s">
        <v>37</v>
      </c>
      <c r="K13" s="22" t="s">
        <v>38</v>
      </c>
      <c r="L13" s="20" t="s">
        <v>39</v>
      </c>
      <c r="M13" s="21" t="s">
        <v>40</v>
      </c>
    </row>
    <row r="14" spans="1:13" s="27" customFormat="1" ht="12" x14ac:dyDescent="0.2">
      <c r="A14" s="25">
        <v>41000</v>
      </c>
      <c r="B14" s="26">
        <v>97.680076999999997</v>
      </c>
      <c r="C14" s="26">
        <v>0.62801899999999999</v>
      </c>
      <c r="D14" s="26">
        <v>0.32691399999999998</v>
      </c>
      <c r="E14" s="26">
        <v>1.2694589999999999</v>
      </c>
      <c r="F14" s="26">
        <v>291.39126599999997</v>
      </c>
      <c r="G14" s="26">
        <v>1.797E-3</v>
      </c>
      <c r="H14" s="26">
        <v>49.423746475800002</v>
      </c>
      <c r="I14" s="26">
        <v>37.402289882400005</v>
      </c>
      <c r="J14" s="26">
        <v>217.98128906108801</v>
      </c>
      <c r="K14" s="26">
        <v>18.790227999999999</v>
      </c>
      <c r="L14" s="26">
        <v>1.0070000000000001E-3</v>
      </c>
      <c r="M14" s="45">
        <v>0</v>
      </c>
    </row>
    <row r="15" spans="1:13" s="27" customFormat="1" ht="12" x14ac:dyDescent="0.2">
      <c r="A15" s="25">
        <v>41001</v>
      </c>
      <c r="B15" s="26">
        <v>97.841362000000004</v>
      </c>
      <c r="C15" s="26">
        <v>0.58525700000000003</v>
      </c>
      <c r="D15" s="26">
        <v>0.35670800000000003</v>
      </c>
      <c r="E15" s="26">
        <v>1.120557</v>
      </c>
      <c r="F15" s="26">
        <v>291.65295400000002</v>
      </c>
      <c r="G15" s="26" t="s">
        <v>61</v>
      </c>
      <c r="H15" s="26">
        <v>49.537527044400008</v>
      </c>
      <c r="I15" s="26">
        <v>37.438280374800009</v>
      </c>
      <c r="J15" s="26">
        <v>217.60548107224344</v>
      </c>
      <c r="K15" s="26">
        <v>17.675412999999999</v>
      </c>
      <c r="L15" s="26">
        <v>2.1020000000000001E-3</v>
      </c>
      <c r="M15" s="45">
        <v>0</v>
      </c>
    </row>
    <row r="16" spans="1:13" s="27" customFormat="1" ht="12" x14ac:dyDescent="0.2">
      <c r="A16" s="25">
        <v>41002</v>
      </c>
      <c r="B16" s="26">
        <v>98.006996000000001</v>
      </c>
      <c r="C16" s="26">
        <v>0.56228999999999996</v>
      </c>
      <c r="D16" s="26">
        <v>0.37764799999999998</v>
      </c>
      <c r="E16" s="26">
        <v>0.96005300000000005</v>
      </c>
      <c r="F16" s="26">
        <v>291.78183000000001</v>
      </c>
      <c r="G16" s="26" t="s">
        <v>61</v>
      </c>
      <c r="H16" s="26">
        <v>49.671566332800005</v>
      </c>
      <c r="I16" s="26">
        <v>37.486002644399996</v>
      </c>
      <c r="J16" s="26">
        <v>217.18359252421766</v>
      </c>
      <c r="K16" s="26">
        <v>15.567676000000001</v>
      </c>
      <c r="L16" s="26">
        <v>2.1719999999999999E-3</v>
      </c>
      <c r="M16" s="45">
        <v>0</v>
      </c>
    </row>
    <row r="17" spans="1:13" s="27" customFormat="1" ht="12" x14ac:dyDescent="0.2">
      <c r="A17" s="25">
        <v>41003</v>
      </c>
      <c r="B17" s="26">
        <v>97.924689999999998</v>
      </c>
      <c r="C17" s="26">
        <v>0.57690799999999998</v>
      </c>
      <c r="D17" s="26">
        <v>0.34878500000000001</v>
      </c>
      <c r="E17" s="26">
        <v>1.0599559999999999</v>
      </c>
      <c r="F17" s="26">
        <v>291.77474999999998</v>
      </c>
      <c r="G17" s="26" t="s">
        <v>61</v>
      </c>
      <c r="H17" s="26">
        <v>49.600597179600008</v>
      </c>
      <c r="I17" s="26">
        <v>37.461464150400005</v>
      </c>
      <c r="J17" s="26">
        <v>217.27439267412197</v>
      </c>
      <c r="K17" s="26">
        <v>15.246865</v>
      </c>
      <c r="L17" s="26">
        <v>9.3400000000000004E-4</v>
      </c>
      <c r="M17" s="45">
        <v>0</v>
      </c>
    </row>
    <row r="18" spans="1:13" s="27" customFormat="1" ht="12" x14ac:dyDescent="0.2">
      <c r="A18" s="25">
        <v>41004</v>
      </c>
      <c r="B18" s="26">
        <v>97.914124000000001</v>
      </c>
      <c r="C18" s="26">
        <v>0.67201299999999997</v>
      </c>
      <c r="D18" s="26">
        <v>0.35666799999999999</v>
      </c>
      <c r="E18" s="26">
        <v>0.96677900000000005</v>
      </c>
      <c r="F18" s="26">
        <v>291.33075000000002</v>
      </c>
      <c r="G18" s="26" t="s">
        <v>61</v>
      </c>
      <c r="H18" s="26">
        <v>49.712286769800009</v>
      </c>
      <c r="I18" s="26">
        <v>37.533131698800005</v>
      </c>
      <c r="J18" s="26">
        <v>217.81506518099263</v>
      </c>
      <c r="K18" s="26">
        <v>16.340299999999999</v>
      </c>
      <c r="L18" s="26">
        <v>4.2900000000000002E-4</v>
      </c>
      <c r="M18" s="45">
        <v>0</v>
      </c>
    </row>
    <row r="19" spans="1:13" s="27" customFormat="1" ht="12" x14ac:dyDescent="0.2">
      <c r="A19" s="25">
        <v>41005</v>
      </c>
      <c r="B19" s="26">
        <v>97.790710000000004</v>
      </c>
      <c r="C19" s="26">
        <v>0.70108800000000004</v>
      </c>
      <c r="D19" s="26">
        <v>0.34293299999999999</v>
      </c>
      <c r="E19" s="26">
        <v>1.0683290000000001</v>
      </c>
      <c r="F19" s="26">
        <v>291.530731</v>
      </c>
      <c r="G19" s="26" t="s">
        <v>61</v>
      </c>
      <c r="H19" s="26">
        <v>49.620759133800007</v>
      </c>
      <c r="I19" s="26">
        <v>37.502171965800002</v>
      </c>
      <c r="J19" s="26">
        <v>218.63011968004813</v>
      </c>
      <c r="K19" s="26">
        <v>17.654291000000001</v>
      </c>
      <c r="L19" s="26">
        <v>2.1589999999999999E-3</v>
      </c>
      <c r="M19" s="45">
        <v>0</v>
      </c>
    </row>
    <row r="20" spans="1:13" s="27" customFormat="1" ht="12" x14ac:dyDescent="0.2">
      <c r="A20" s="25">
        <v>41006</v>
      </c>
      <c r="B20" s="26">
        <v>97.398528999999996</v>
      </c>
      <c r="C20" s="26">
        <v>0.92527000000000004</v>
      </c>
      <c r="D20" s="26">
        <v>0.341472</v>
      </c>
      <c r="E20" s="26">
        <v>1.097458</v>
      </c>
      <c r="F20" s="26">
        <v>291.92431599999998</v>
      </c>
      <c r="G20" s="26" t="s">
        <v>61</v>
      </c>
      <c r="H20" s="26">
        <v>49.670398834800004</v>
      </c>
      <c r="I20" s="26">
        <v>37.639445539200004</v>
      </c>
      <c r="J20" s="26">
        <v>221.32879904870194</v>
      </c>
      <c r="K20" s="26">
        <v>18.058520999999999</v>
      </c>
      <c r="L20" s="26">
        <v>4.2709999999999996E-3</v>
      </c>
      <c r="M20" s="45">
        <v>0</v>
      </c>
    </row>
    <row r="21" spans="1:13" s="27" customFormat="1" ht="12" x14ac:dyDescent="0.2">
      <c r="A21" s="25">
        <v>41007</v>
      </c>
      <c r="B21" s="26">
        <v>97.385124000000005</v>
      </c>
      <c r="C21" s="26">
        <v>0.91628900000000002</v>
      </c>
      <c r="D21" s="26">
        <v>0.35772500000000002</v>
      </c>
      <c r="E21" s="26">
        <v>1.0764069999999999</v>
      </c>
      <c r="F21" s="26">
        <v>290.866333</v>
      </c>
      <c r="G21" s="26" t="s">
        <v>61</v>
      </c>
      <c r="H21" s="26">
        <v>49.707151882200002</v>
      </c>
      <c r="I21" s="26">
        <v>37.673798379000004</v>
      </c>
      <c r="J21" s="26">
        <v>222.71386370500363</v>
      </c>
      <c r="K21" s="26">
        <v>17.952818000000001</v>
      </c>
      <c r="L21" s="26">
        <v>8.83E-4</v>
      </c>
      <c r="M21" s="45">
        <v>0</v>
      </c>
    </row>
    <row r="22" spans="1:13" s="27" customFormat="1" ht="12" x14ac:dyDescent="0.2">
      <c r="A22" s="25">
        <v>41008</v>
      </c>
      <c r="B22" s="26">
        <v>97.829352999999998</v>
      </c>
      <c r="C22" s="26">
        <v>0.62760800000000005</v>
      </c>
      <c r="D22" s="26">
        <v>0.361626</v>
      </c>
      <c r="E22" s="26">
        <v>1.0691679999999999</v>
      </c>
      <c r="F22" s="26">
        <v>291.75524899999999</v>
      </c>
      <c r="G22" s="26" t="s">
        <v>61</v>
      </c>
      <c r="H22" s="26">
        <v>49.590208551000003</v>
      </c>
      <c r="I22" s="26">
        <v>37.476373415399998</v>
      </c>
      <c r="J22" s="26">
        <v>219.43685910808873</v>
      </c>
      <c r="K22" s="26">
        <v>17.604378000000001</v>
      </c>
      <c r="L22" s="26">
        <v>1.0449999999999999E-3</v>
      </c>
      <c r="M22" s="45">
        <v>0</v>
      </c>
    </row>
    <row r="23" spans="1:13" s="27" customFormat="1" ht="12" x14ac:dyDescent="0.2">
      <c r="A23" s="25">
        <v>41009</v>
      </c>
      <c r="B23" s="26">
        <v>97.778747999999993</v>
      </c>
      <c r="C23" s="26">
        <v>0.70478600000000002</v>
      </c>
      <c r="D23" s="26">
        <v>0.394011</v>
      </c>
      <c r="E23" s="26">
        <v>0.95883600000000002</v>
      </c>
      <c r="F23" s="26">
        <v>291.55954000000003</v>
      </c>
      <c r="G23" s="26" t="s">
        <v>61</v>
      </c>
      <c r="H23" s="26">
        <v>49.692562364400004</v>
      </c>
      <c r="I23" s="26">
        <v>37.554260257200006</v>
      </c>
      <c r="J23" s="26">
        <v>219.41140291115696</v>
      </c>
      <c r="K23" s="26">
        <v>15.896796</v>
      </c>
      <c r="L23" s="26">
        <v>7.5299999999999998E-4</v>
      </c>
      <c r="M23" s="45">
        <v>0</v>
      </c>
    </row>
    <row r="24" spans="1:13" s="27" customFormat="1" ht="12" x14ac:dyDescent="0.2">
      <c r="A24" s="25">
        <v>41010</v>
      </c>
      <c r="B24" s="26">
        <v>97.738585999999998</v>
      </c>
      <c r="C24" s="26">
        <v>0.73717900000000003</v>
      </c>
      <c r="D24" s="26">
        <v>0.304508</v>
      </c>
      <c r="E24" s="26">
        <v>1.0617909999999999</v>
      </c>
      <c r="F24" s="26">
        <v>292.60949699999998</v>
      </c>
      <c r="G24" s="26" t="s">
        <v>61</v>
      </c>
      <c r="H24" s="26">
        <v>49.690468230600004</v>
      </c>
      <c r="I24" s="26">
        <v>37.575501358200007</v>
      </c>
      <c r="J24" s="26">
        <v>219.21244510823854</v>
      </c>
      <c r="K24" s="26">
        <v>16.574780000000001</v>
      </c>
      <c r="L24" s="26">
        <v>7.8799999999999996E-4</v>
      </c>
      <c r="M24" s="45">
        <v>0</v>
      </c>
    </row>
    <row r="25" spans="1:13" s="27" customFormat="1" ht="12" x14ac:dyDescent="0.2">
      <c r="A25" s="25">
        <v>41011</v>
      </c>
      <c r="B25" s="26">
        <v>97.87088</v>
      </c>
      <c r="C25" s="26">
        <v>0.53212099999999996</v>
      </c>
      <c r="D25" s="26">
        <v>0.27498099999999998</v>
      </c>
      <c r="E25" s="26">
        <v>1.2398629999999999</v>
      </c>
      <c r="F25" s="26">
        <v>292.341095</v>
      </c>
      <c r="G25" s="26" t="s">
        <v>61</v>
      </c>
      <c r="H25" s="26">
        <v>49.473475579800002</v>
      </c>
      <c r="I25" s="26">
        <v>37.403068214400001</v>
      </c>
      <c r="J25" s="26">
        <v>217.81356209150309</v>
      </c>
      <c r="K25" s="26">
        <v>18.125050999999999</v>
      </c>
      <c r="L25" s="26">
        <v>5.0500000000000002E-4</v>
      </c>
      <c r="M25" s="45">
        <v>0</v>
      </c>
    </row>
    <row r="26" spans="1:13" s="27" customFormat="1" ht="12" x14ac:dyDescent="0.2">
      <c r="A26" s="25">
        <v>41012</v>
      </c>
      <c r="B26" s="26">
        <v>97.857979</v>
      </c>
      <c r="C26" s="26">
        <v>0.56784699999999999</v>
      </c>
      <c r="D26" s="26">
        <v>0.32928099999999999</v>
      </c>
      <c r="E26" s="26">
        <v>1.144971</v>
      </c>
      <c r="F26" s="26">
        <v>291.01403800000003</v>
      </c>
      <c r="G26" s="26" t="s">
        <v>61</v>
      </c>
      <c r="H26" s="26">
        <v>49.523500239600004</v>
      </c>
      <c r="I26" s="26">
        <v>37.4305927686</v>
      </c>
      <c r="J26" s="26">
        <v>218.36285370528989</v>
      </c>
      <c r="K26" s="26">
        <v>17.639841000000001</v>
      </c>
      <c r="L26" s="26">
        <v>7.6000000000000004E-5</v>
      </c>
      <c r="M26" s="45">
        <v>0</v>
      </c>
    </row>
    <row r="27" spans="1:13" s="27" customFormat="1" ht="12" x14ac:dyDescent="0.2">
      <c r="A27" s="25">
        <v>41013</v>
      </c>
      <c r="B27" s="26">
        <v>96.761536000000007</v>
      </c>
      <c r="C27" s="26">
        <v>1.359388</v>
      </c>
      <c r="D27" s="26">
        <v>0.78071400000000002</v>
      </c>
      <c r="E27" s="26">
        <v>0.85657399999999995</v>
      </c>
      <c r="F27" s="26">
        <v>291.50070199999999</v>
      </c>
      <c r="G27" s="26" t="s">
        <v>61</v>
      </c>
      <c r="H27" s="26">
        <v>49.661371235400004</v>
      </c>
      <c r="I27" s="26">
        <v>37.6879093278</v>
      </c>
      <c r="J27" s="26">
        <v>223.74894680933579</v>
      </c>
      <c r="K27" s="26">
        <v>17.749884000000002</v>
      </c>
      <c r="L27" s="26">
        <v>8.8999999999999995E-5</v>
      </c>
      <c r="M27" s="45">
        <v>0</v>
      </c>
    </row>
    <row r="28" spans="1:13" s="27" customFormat="1" ht="12" x14ac:dyDescent="0.2">
      <c r="A28" s="25">
        <v>41014</v>
      </c>
      <c r="B28" s="26">
        <v>96.831328999999997</v>
      </c>
      <c r="C28" s="26">
        <v>1.3094349999999999</v>
      </c>
      <c r="D28" s="26">
        <v>0.73533099999999996</v>
      </c>
      <c r="E28" s="26">
        <v>0.878695</v>
      </c>
      <c r="F28" s="26">
        <v>291.96026599999999</v>
      </c>
      <c r="G28" s="26" t="s">
        <v>61</v>
      </c>
      <c r="H28" s="26">
        <v>49.6862073888</v>
      </c>
      <c r="I28" s="26">
        <v>37.700556171000002</v>
      </c>
      <c r="J28" s="26">
        <v>223.6079018435083</v>
      </c>
      <c r="K28" s="26">
        <v>17.234712999999999</v>
      </c>
      <c r="L28" s="26">
        <v>4.0299999999999998E-4</v>
      </c>
      <c r="M28" s="45">
        <v>0</v>
      </c>
    </row>
    <row r="29" spans="1:13" s="27" customFormat="1" ht="12" x14ac:dyDescent="0.2">
      <c r="A29" s="25">
        <v>41015</v>
      </c>
      <c r="B29" s="26">
        <v>97.915733000000003</v>
      </c>
      <c r="C29" s="26">
        <v>0.60895100000000002</v>
      </c>
      <c r="D29" s="26">
        <v>0.373641</v>
      </c>
      <c r="E29" s="26">
        <v>0.997498</v>
      </c>
      <c r="F29" s="26">
        <v>291.90628099999998</v>
      </c>
      <c r="G29" s="26" t="s">
        <v>61</v>
      </c>
      <c r="H29" s="26">
        <v>49.650574508399998</v>
      </c>
      <c r="I29" s="26">
        <v>37.494247704600006</v>
      </c>
      <c r="J29" s="26">
        <v>218.91833730448263</v>
      </c>
      <c r="K29" s="26">
        <v>17.960175</v>
      </c>
      <c r="L29" s="26">
        <v>1.591E-3</v>
      </c>
      <c r="M29" s="45">
        <v>0</v>
      </c>
    </row>
    <row r="30" spans="1:13" s="27" customFormat="1" ht="12" x14ac:dyDescent="0.2">
      <c r="A30" s="25">
        <v>41016</v>
      </c>
      <c r="B30" s="26">
        <v>98.052245999999997</v>
      </c>
      <c r="C30" s="26">
        <v>0.50139999999999996</v>
      </c>
      <c r="D30" s="26">
        <v>0.28595599999999999</v>
      </c>
      <c r="E30" s="26">
        <v>1.0753440000000001</v>
      </c>
      <c r="F30" s="26">
        <v>292.12789900000001</v>
      </c>
      <c r="G30" s="26" t="s">
        <v>61</v>
      </c>
      <c r="H30" s="26">
        <v>49.610498824800004</v>
      </c>
      <c r="I30" s="26">
        <v>37.451946412200002</v>
      </c>
      <c r="J30" s="26">
        <v>217.98884778532843</v>
      </c>
      <c r="K30" s="26">
        <v>18.813147000000001</v>
      </c>
      <c r="L30" s="26">
        <v>1.108E-3</v>
      </c>
      <c r="M30" s="45">
        <v>0</v>
      </c>
    </row>
    <row r="31" spans="1:13" s="27" customFormat="1" ht="12" x14ac:dyDescent="0.2">
      <c r="A31" s="25">
        <v>41017</v>
      </c>
      <c r="B31" s="26">
        <v>97.973122000000004</v>
      </c>
      <c r="C31" s="26">
        <v>0.51757200000000003</v>
      </c>
      <c r="D31" s="26">
        <v>0.28508499999999998</v>
      </c>
      <c r="E31" s="26">
        <v>1.1227020000000001</v>
      </c>
      <c r="F31" s="26">
        <v>291.86331200000001</v>
      </c>
      <c r="G31" s="26" t="s">
        <v>61</v>
      </c>
      <c r="H31" s="26">
        <v>49.572129160800003</v>
      </c>
      <c r="I31" s="26">
        <v>37.446962983800006</v>
      </c>
      <c r="J31" s="26">
        <v>218.93518187286097</v>
      </c>
      <c r="K31" s="26">
        <v>18.699821</v>
      </c>
      <c r="L31" s="26">
        <v>4.1060000000000003E-3</v>
      </c>
      <c r="M31" s="45">
        <v>0</v>
      </c>
    </row>
    <row r="32" spans="1:13" s="27" customFormat="1" ht="12" x14ac:dyDescent="0.2">
      <c r="A32" s="25">
        <v>41018</v>
      </c>
      <c r="B32" s="26">
        <v>98.624779000000004</v>
      </c>
      <c r="C32" s="26">
        <v>0.32265100000000002</v>
      </c>
      <c r="D32" s="26">
        <v>0.347159</v>
      </c>
      <c r="E32" s="26">
        <v>0.64353300000000002</v>
      </c>
      <c r="F32" s="26">
        <v>291.94339000000002</v>
      </c>
      <c r="G32" s="26" t="s">
        <v>61</v>
      </c>
      <c r="H32" s="26">
        <v>49.9221860814</v>
      </c>
      <c r="I32" s="26">
        <v>37.515433060200003</v>
      </c>
      <c r="J32" s="26">
        <v>215.16436325116331</v>
      </c>
      <c r="K32" s="26">
        <v>14.255749</v>
      </c>
      <c r="L32" s="26">
        <v>4.287E-3</v>
      </c>
      <c r="M32" s="45">
        <v>0</v>
      </c>
    </row>
    <row r="33" spans="1:13" s="27" customFormat="1" ht="12" x14ac:dyDescent="0.2">
      <c r="A33" s="25">
        <v>41019</v>
      </c>
      <c r="B33" s="26">
        <v>98.303855999999996</v>
      </c>
      <c r="C33" s="26">
        <v>0.40432000000000001</v>
      </c>
      <c r="D33" s="26">
        <v>0.30294399999999999</v>
      </c>
      <c r="E33" s="26">
        <v>0.91198199999999996</v>
      </c>
      <c r="F33" s="26">
        <v>291.72289999999998</v>
      </c>
      <c r="G33" s="26" t="s">
        <v>61</v>
      </c>
      <c r="H33" s="26">
        <v>49.731554694000003</v>
      </c>
      <c r="I33" s="26">
        <v>37.4737649514</v>
      </c>
      <c r="J33" s="26">
        <v>216.79366642870971</v>
      </c>
      <c r="K33" s="26">
        <v>12.881095999999999</v>
      </c>
      <c r="L33" s="26">
        <v>1.423E-3</v>
      </c>
      <c r="M33" s="45">
        <v>0</v>
      </c>
    </row>
    <row r="34" spans="1:13" s="27" customFormat="1" ht="12" x14ac:dyDescent="0.2">
      <c r="A34" s="25">
        <v>41020</v>
      </c>
      <c r="B34" s="26">
        <v>97.778594999999996</v>
      </c>
      <c r="C34" s="26">
        <v>0.60553299999999999</v>
      </c>
      <c r="D34" s="26">
        <v>0.28823500000000002</v>
      </c>
      <c r="E34" s="26">
        <v>1.205355</v>
      </c>
      <c r="F34" s="26">
        <v>291.723297</v>
      </c>
      <c r="G34" s="26" t="s">
        <v>61</v>
      </c>
      <c r="H34" s="26">
        <v>49.550078173800003</v>
      </c>
      <c r="I34" s="26">
        <v>37.479683430000009</v>
      </c>
      <c r="J34" s="26">
        <v>219.81994562695905</v>
      </c>
      <c r="K34" s="26">
        <v>17.423037999999998</v>
      </c>
      <c r="L34" s="26">
        <v>1.4289999999999999E-3</v>
      </c>
      <c r="M34" s="45">
        <v>0</v>
      </c>
    </row>
    <row r="35" spans="1:13" s="27" customFormat="1" ht="12" x14ac:dyDescent="0.2">
      <c r="A35" s="25">
        <v>41021</v>
      </c>
      <c r="B35" s="26">
        <v>97.758949000000001</v>
      </c>
      <c r="C35" s="26">
        <v>0.64869900000000003</v>
      </c>
      <c r="D35" s="26">
        <v>0.27571200000000001</v>
      </c>
      <c r="E35" s="26">
        <v>1.1957850000000001</v>
      </c>
      <c r="F35" s="26">
        <v>291.74527</v>
      </c>
      <c r="G35" s="26" t="s">
        <v>61</v>
      </c>
      <c r="H35" s="26">
        <v>49.549492321200006</v>
      </c>
      <c r="I35" s="26">
        <v>37.481051821800001</v>
      </c>
      <c r="J35" s="26">
        <v>219.943926731858</v>
      </c>
      <c r="K35" s="26">
        <v>18.386742000000002</v>
      </c>
      <c r="L35" s="26">
        <v>1.127E-3</v>
      </c>
      <c r="M35" s="45">
        <v>0</v>
      </c>
    </row>
    <row r="36" spans="1:13" s="27" customFormat="1" ht="12" x14ac:dyDescent="0.2">
      <c r="A36" s="25">
        <v>41022</v>
      </c>
      <c r="B36" s="26">
        <v>97.928993000000006</v>
      </c>
      <c r="C36" s="26">
        <v>0.64054699999999998</v>
      </c>
      <c r="D36" s="26">
        <v>0.366392</v>
      </c>
      <c r="E36" s="26">
        <v>0.95389699999999999</v>
      </c>
      <c r="F36" s="26">
        <v>291.96209700000003</v>
      </c>
      <c r="G36" s="26" t="s">
        <v>61</v>
      </c>
      <c r="H36" s="26">
        <v>49.695435882000005</v>
      </c>
      <c r="I36" s="26">
        <v>37.520003131200006</v>
      </c>
      <c r="J36" s="26">
        <v>218.62189572477541</v>
      </c>
      <c r="K36" s="26">
        <v>16.46707</v>
      </c>
      <c r="L36" s="26">
        <v>2.0200000000000001E-3</v>
      </c>
      <c r="M36" s="45">
        <v>0</v>
      </c>
    </row>
    <row r="37" spans="1:13" s="27" customFormat="1" ht="12" x14ac:dyDescent="0.2">
      <c r="A37" s="25">
        <v>41023</v>
      </c>
      <c r="B37" s="26">
        <v>97.851378999999994</v>
      </c>
      <c r="C37" s="26">
        <v>0.59318800000000005</v>
      </c>
      <c r="D37" s="26">
        <v>0.29683399999999999</v>
      </c>
      <c r="E37" s="26">
        <v>1.1614530000000001</v>
      </c>
      <c r="F37" s="26">
        <v>292.20004299999999</v>
      </c>
      <c r="G37" s="26" t="s">
        <v>61</v>
      </c>
      <c r="H37" s="26">
        <v>49.540139715599999</v>
      </c>
      <c r="I37" s="26">
        <v>37.447043972400003</v>
      </c>
      <c r="J37" s="26">
        <v>218.62446604285114</v>
      </c>
      <c r="K37" s="26">
        <v>17.964092000000001</v>
      </c>
      <c r="L37" s="26">
        <v>9.5299999999999996E-4</v>
      </c>
      <c r="M37" s="45">
        <v>0</v>
      </c>
    </row>
    <row r="38" spans="1:13" s="27" customFormat="1" ht="12" x14ac:dyDescent="0.2">
      <c r="A38" s="25">
        <v>41024</v>
      </c>
      <c r="B38" s="26">
        <v>97.841224999999994</v>
      </c>
      <c r="C38" s="26">
        <v>0.56977800000000001</v>
      </c>
      <c r="D38" s="26">
        <v>0.308307</v>
      </c>
      <c r="E38" s="26">
        <v>1.1829240000000001</v>
      </c>
      <c r="F38" s="26">
        <v>292.012878</v>
      </c>
      <c r="G38" s="26" t="s">
        <v>61</v>
      </c>
      <c r="H38" s="26">
        <v>49.535276192399998</v>
      </c>
      <c r="I38" s="26">
        <v>37.448559616200001</v>
      </c>
      <c r="J38" s="26">
        <v>218.95252291602523</v>
      </c>
      <c r="K38" s="26">
        <v>19.289202</v>
      </c>
      <c r="L38" s="26">
        <v>1.0859999999999999E-3</v>
      </c>
      <c r="M38" s="45">
        <v>0</v>
      </c>
    </row>
    <row r="39" spans="1:13" s="27" customFormat="1" ht="12" x14ac:dyDescent="0.2">
      <c r="A39" s="25">
        <v>41025</v>
      </c>
      <c r="B39" s="26">
        <v>97.919128000000001</v>
      </c>
      <c r="C39" s="26">
        <v>0.49223299999999998</v>
      </c>
      <c r="D39" s="26">
        <v>0.43651000000000001</v>
      </c>
      <c r="E39" s="26">
        <v>1.073294</v>
      </c>
      <c r="F39" s="26">
        <v>291.91781600000002</v>
      </c>
      <c r="G39" s="26" t="s">
        <v>61</v>
      </c>
      <c r="H39" s="26">
        <v>49.509176827200001</v>
      </c>
      <c r="I39" s="26">
        <v>37.391252293200004</v>
      </c>
      <c r="J39" s="26">
        <v>217.48492145323451</v>
      </c>
      <c r="K39" s="26">
        <v>18.402567000000001</v>
      </c>
      <c r="L39" s="26">
        <v>7.7200000000000001E-4</v>
      </c>
      <c r="M39" s="45">
        <v>0</v>
      </c>
    </row>
    <row r="40" spans="1:13" s="27" customFormat="1" ht="12" x14ac:dyDescent="0.2">
      <c r="A40" s="25">
        <v>41026</v>
      </c>
      <c r="B40" s="26">
        <v>97.874634</v>
      </c>
      <c r="C40" s="26">
        <v>0.55128600000000005</v>
      </c>
      <c r="D40" s="26">
        <v>0.29246699999999998</v>
      </c>
      <c r="E40" s="26">
        <v>1.1923170000000001</v>
      </c>
      <c r="F40" s="26">
        <v>292.23904399999998</v>
      </c>
      <c r="G40" s="26" t="s">
        <v>61</v>
      </c>
      <c r="H40" s="26">
        <v>49.508217585600001</v>
      </c>
      <c r="I40" s="26">
        <v>37.422656937599996</v>
      </c>
      <c r="J40" s="26">
        <v>218.47971972013212</v>
      </c>
      <c r="K40" s="26">
        <v>20.639448000000002</v>
      </c>
      <c r="L40" s="26">
        <v>9.6900000000000003E-4</v>
      </c>
      <c r="M40" s="45">
        <v>0</v>
      </c>
    </row>
    <row r="41" spans="1:13" s="27" customFormat="1" ht="12" x14ac:dyDescent="0.2">
      <c r="A41" s="25">
        <v>41027</v>
      </c>
      <c r="B41" s="26">
        <v>97.809119999999993</v>
      </c>
      <c r="C41" s="26">
        <v>0.62386200000000003</v>
      </c>
      <c r="D41" s="26">
        <v>0.32124999999999998</v>
      </c>
      <c r="E41" s="26">
        <v>1.136827</v>
      </c>
      <c r="F41" s="26">
        <v>292.42730699999998</v>
      </c>
      <c r="G41" s="26" t="s">
        <v>61</v>
      </c>
      <c r="H41" s="26">
        <v>49.5466756008</v>
      </c>
      <c r="I41" s="26">
        <v>37.456549088999999</v>
      </c>
      <c r="J41" s="26">
        <v>218.54886361998086</v>
      </c>
      <c r="K41" s="26">
        <v>20.78792</v>
      </c>
      <c r="L41" s="26">
        <v>1.124E-3</v>
      </c>
      <c r="M41" s="45">
        <v>0</v>
      </c>
    </row>
    <row r="42" spans="1:13" s="27" customFormat="1" ht="12" x14ac:dyDescent="0.2">
      <c r="A42" s="25">
        <v>41028</v>
      </c>
      <c r="B42" s="26">
        <v>97.810920999999993</v>
      </c>
      <c r="C42" s="26">
        <v>0.714055</v>
      </c>
      <c r="D42" s="26">
        <v>0.343331</v>
      </c>
      <c r="E42" s="26">
        <v>1.000912</v>
      </c>
      <c r="F42" s="26">
        <v>292.173248</v>
      </c>
      <c r="G42" s="26" t="s">
        <v>61</v>
      </c>
      <c r="H42" s="26">
        <v>49.681400662800002</v>
      </c>
      <c r="I42" s="26">
        <v>37.540229245200003</v>
      </c>
      <c r="J42" s="26">
        <v>217.95968092723922</v>
      </c>
      <c r="K42" s="26">
        <v>19.060805999999999</v>
      </c>
      <c r="L42" s="26">
        <v>1.0349999999999999E-3</v>
      </c>
      <c r="M42" s="45">
        <v>0</v>
      </c>
    </row>
    <row r="43" spans="1:13" s="27" customFormat="1" ht="12" x14ac:dyDescent="0.2">
      <c r="A43" s="25">
        <v>41029</v>
      </c>
      <c r="B43" s="26">
        <v>97.383148000000006</v>
      </c>
      <c r="C43" s="26">
        <v>1.1313660000000001</v>
      </c>
      <c r="D43" s="26">
        <v>0.30986200000000003</v>
      </c>
      <c r="E43" s="26">
        <v>0.92583499999999996</v>
      </c>
      <c r="F43" s="26">
        <v>292.130157</v>
      </c>
      <c r="G43" s="26" t="s">
        <v>61</v>
      </c>
      <c r="H43" s="26">
        <v>49.876943956200002</v>
      </c>
      <c r="I43" s="26">
        <v>37.771674679800007</v>
      </c>
      <c r="J43" s="26">
        <v>217.4640349</v>
      </c>
      <c r="K43" s="26">
        <v>19.180271000000001</v>
      </c>
      <c r="L43" s="26">
        <v>8.1300000000000003E-4</v>
      </c>
      <c r="M43" s="45">
        <v>0</v>
      </c>
    </row>
    <row r="44" spans="1:13" s="27" customFormat="1" ht="12.75" thickBot="1" x14ac:dyDescent="0.25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45"/>
    </row>
    <row r="45" spans="1:13" s="31" customFormat="1" x14ac:dyDescent="0.25">
      <c r="A45" s="28" t="s">
        <v>41</v>
      </c>
      <c r="B45" s="29">
        <f>AVERAGE(B14:B44)</f>
        <v>97.781195033333304</v>
      </c>
      <c r="C45" s="29">
        <f t="shared" ref="C45:M45" si="0">AVERAGE(C14:C44)</f>
        <v>0.6776979666666666</v>
      </c>
      <c r="D45" s="29">
        <f t="shared" si="0"/>
        <v>0.3607663333333333</v>
      </c>
      <c r="E45" s="29">
        <f t="shared" si="0"/>
        <v>1.0536184666666668</v>
      </c>
      <c r="F45" s="29">
        <f t="shared" si="0"/>
        <v>291.83627519999999</v>
      </c>
      <c r="G45" s="29">
        <f t="shared" si="0"/>
        <v>1.797E-3</v>
      </c>
      <c r="H45" s="29">
        <f t="shared" si="0"/>
        <v>49.624720247660001</v>
      </c>
      <c r="I45" s="29">
        <f t="shared" si="0"/>
        <v>37.5101968492</v>
      </c>
      <c r="J45" s="29">
        <f t="shared" si="0"/>
        <v>218.86089829430466</v>
      </c>
      <c r="K45" s="29">
        <f t="shared" si="0"/>
        <v>17.610756633333331</v>
      </c>
      <c r="L45" s="29">
        <f t="shared" si="0"/>
        <v>1.3819666666666668E-3</v>
      </c>
      <c r="M45" s="46">
        <f t="shared" si="0"/>
        <v>0</v>
      </c>
    </row>
    <row r="46" spans="1:13" s="31" customFormat="1" x14ac:dyDescent="0.25">
      <c r="A46" s="32" t="s">
        <v>42</v>
      </c>
      <c r="B46" s="33">
        <f>MAX(B14:B43)</f>
        <v>98.624779000000004</v>
      </c>
      <c r="C46" s="33">
        <f t="shared" ref="C46:M46" si="1">MAX(C14:C43)</f>
        <v>1.359388</v>
      </c>
      <c r="D46" s="33">
        <f t="shared" si="1"/>
        <v>0.78071400000000002</v>
      </c>
      <c r="E46" s="33">
        <f t="shared" si="1"/>
        <v>1.2694589999999999</v>
      </c>
      <c r="F46" s="33">
        <f t="shared" si="1"/>
        <v>292.60949699999998</v>
      </c>
      <c r="G46" s="33">
        <f t="shared" si="1"/>
        <v>1.797E-3</v>
      </c>
      <c r="H46" s="33">
        <f t="shared" si="1"/>
        <v>49.9221860814</v>
      </c>
      <c r="I46" s="33">
        <f t="shared" si="1"/>
        <v>37.771674679800007</v>
      </c>
      <c r="J46" s="33">
        <f t="shared" si="1"/>
        <v>223.74894680933579</v>
      </c>
      <c r="K46" s="33">
        <f t="shared" si="1"/>
        <v>20.78792</v>
      </c>
      <c r="L46" s="33">
        <f t="shared" si="1"/>
        <v>4.287E-3</v>
      </c>
      <c r="M46" s="47">
        <f t="shared" si="1"/>
        <v>0</v>
      </c>
    </row>
    <row r="47" spans="1:13" s="31" customFormat="1" x14ac:dyDescent="0.25">
      <c r="A47" s="32" t="s">
        <v>43</v>
      </c>
      <c r="B47" s="33">
        <f>MIN(B14:B43)</f>
        <v>96.761536000000007</v>
      </c>
      <c r="C47" s="33">
        <f t="shared" ref="C47:M47" si="2">MIN(C14:C43)</f>
        <v>0.32265100000000002</v>
      </c>
      <c r="D47" s="33">
        <f t="shared" si="2"/>
        <v>0.27498099999999998</v>
      </c>
      <c r="E47" s="33">
        <f t="shared" si="2"/>
        <v>0.64353300000000002</v>
      </c>
      <c r="F47" s="33">
        <f t="shared" si="2"/>
        <v>290.866333</v>
      </c>
      <c r="G47" s="33">
        <f t="shared" si="2"/>
        <v>1.797E-3</v>
      </c>
      <c r="H47" s="33">
        <f t="shared" si="2"/>
        <v>49.423746475800002</v>
      </c>
      <c r="I47" s="33">
        <f t="shared" si="2"/>
        <v>37.391252293200004</v>
      </c>
      <c r="J47" s="33">
        <f t="shared" si="2"/>
        <v>215.16436325116331</v>
      </c>
      <c r="K47" s="33">
        <f t="shared" si="2"/>
        <v>12.881095999999999</v>
      </c>
      <c r="L47" s="33">
        <f t="shared" si="2"/>
        <v>7.6000000000000004E-5</v>
      </c>
      <c r="M47" s="47">
        <f t="shared" si="2"/>
        <v>0</v>
      </c>
    </row>
    <row r="48" spans="1:13" s="31" customFormat="1" x14ac:dyDescent="0.25">
      <c r="A48" s="32" t="s">
        <v>44</v>
      </c>
      <c r="B48" s="33">
        <f>B46-B47</f>
        <v>1.8632429999999971</v>
      </c>
      <c r="C48" s="33">
        <f t="shared" ref="C48:M48" si="3">C46-C47</f>
        <v>1.036737</v>
      </c>
      <c r="D48" s="33">
        <f t="shared" si="3"/>
        <v>0.50573299999999999</v>
      </c>
      <c r="E48" s="33">
        <f t="shared" si="3"/>
        <v>0.62592599999999987</v>
      </c>
      <c r="F48" s="33">
        <f t="shared" si="3"/>
        <v>1.7431639999999788</v>
      </c>
      <c r="G48" s="33">
        <f t="shared" si="3"/>
        <v>0</v>
      </c>
      <c r="H48" s="33">
        <f t="shared" si="3"/>
        <v>0.498439605599998</v>
      </c>
      <c r="I48" s="33">
        <f t="shared" si="3"/>
        <v>0.38042238660000294</v>
      </c>
      <c r="J48" s="33">
        <f t="shared" si="3"/>
        <v>8.5845835581724828</v>
      </c>
      <c r="K48" s="33">
        <f t="shared" si="3"/>
        <v>7.9068240000000003</v>
      </c>
      <c r="L48" s="33">
        <f t="shared" si="3"/>
        <v>4.2110000000000003E-3</v>
      </c>
      <c r="M48" s="47">
        <f t="shared" si="3"/>
        <v>0</v>
      </c>
    </row>
    <row r="49" spans="1:13" s="31" customFormat="1" ht="15.75" thickBot="1" x14ac:dyDescent="0.3">
      <c r="A49" s="35" t="s">
        <v>45</v>
      </c>
      <c r="B49" s="36">
        <f>STDEV(B14:B43)</f>
        <v>0.35711815134687896</v>
      </c>
      <c r="C49" s="36">
        <f t="shared" ref="C49:M49" si="4">STDEV(C14:C43)</f>
        <v>0.23532754329224762</v>
      </c>
      <c r="D49" s="36">
        <f t="shared" si="4"/>
        <v>0.1145947504422415</v>
      </c>
      <c r="E49" s="36">
        <f t="shared" si="4"/>
        <v>0.13334143072364843</v>
      </c>
      <c r="F49" s="36">
        <f t="shared" si="4"/>
        <v>0.38548067014092841</v>
      </c>
      <c r="G49" s="36">
        <v>0</v>
      </c>
      <c r="H49" s="36">
        <f t="shared" si="4"/>
        <v>0.10993110750156711</v>
      </c>
      <c r="I49" s="36">
        <f t="shared" si="4"/>
        <v>9.6391048636397136E-2</v>
      </c>
      <c r="J49" s="36">
        <f t="shared" si="4"/>
        <v>1.8947666487427861</v>
      </c>
      <c r="K49" s="36">
        <f t="shared" si="4"/>
        <v>1.6943661982065741</v>
      </c>
      <c r="L49" s="36">
        <f t="shared" si="4"/>
        <v>1.1038672922279085E-3</v>
      </c>
      <c r="M49" s="48">
        <f t="shared" si="4"/>
        <v>0</v>
      </c>
    </row>
    <row r="50" spans="1:13" x14ac:dyDescent="0.25">
      <c r="B50" s="43">
        <f>COUNTIF(B14:B44,"&lt;84.0")</f>
        <v>0</v>
      </c>
      <c r="C50" s="43">
        <f>COUNTIF(C14:C44,"&gt;11.0")</f>
        <v>0</v>
      </c>
      <c r="D50" s="43">
        <f>COUNTIF(D14:D44,"&gt;4.0")</f>
        <v>0</v>
      </c>
      <c r="E50" s="43">
        <f>COUNTIF(E14:E44,"&gt;3.0")</f>
        <v>0</v>
      </c>
      <c r="F50" s="43"/>
      <c r="G50" s="43">
        <f>COUNTIF(G14:G44,"&gt;.2")</f>
        <v>0</v>
      </c>
      <c r="H50" s="43">
        <f>COUNTIF(H14:H44,"&lt;48.20")</f>
        <v>0</v>
      </c>
      <c r="I50" s="43">
        <f>COUNTIF(I14:I44,"&lt;37.30")</f>
        <v>0</v>
      </c>
      <c r="J50" s="43">
        <f>COUNTIF(J14:J44,"&gt;271.15")</f>
        <v>0</v>
      </c>
      <c r="K50" s="43">
        <f>COUNTIF(K14:K44,"&gt;110")</f>
        <v>0</v>
      </c>
      <c r="L50" s="43">
        <f>COUNTIF(L14:L44,"&gt;150")</f>
        <v>0</v>
      </c>
      <c r="M50" s="43">
        <f>COUNTIF(M14:M44,"&gt;6")</f>
        <v>0</v>
      </c>
    </row>
    <row r="51" spans="1:13" s="27" customFormat="1" ht="12.75" x14ac:dyDescent="0.2">
      <c r="A51" s="37" t="s">
        <v>46</v>
      </c>
      <c r="B51" s="44"/>
      <c r="C51" s="44"/>
      <c r="D51" s="44"/>
      <c r="E51" s="44"/>
      <c r="F51" s="43"/>
      <c r="G51" s="43"/>
      <c r="H51" s="43">
        <f>COUNTIF(H10:H40,"&gt;53.20")</f>
        <v>0</v>
      </c>
      <c r="I51" s="43">
        <f>COUNTIF(I14:I44,"&gt;43.60")</f>
        <v>0</v>
      </c>
      <c r="J51" s="26"/>
      <c r="K51" s="26"/>
      <c r="L51" s="26"/>
      <c r="M51" s="26"/>
    </row>
    <row r="52" spans="1:13" s="27" customFormat="1" ht="12" x14ac:dyDescent="0.2">
      <c r="A52" s="38" t="s">
        <v>65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s="27" customFormat="1" ht="12" x14ac:dyDescent="0.2">
      <c r="A53" s="37" t="s">
        <v>50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s="27" customFormat="1" ht="12" x14ac:dyDescent="0.2">
      <c r="A54" s="38" t="s">
        <v>47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s="27" customFormat="1" ht="12" x14ac:dyDescent="0.2">
      <c r="A55" s="39" t="s">
        <v>48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s="27" customFormat="1" ht="12" x14ac:dyDescent="0.2">
      <c r="A56" s="39" t="s">
        <v>49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s="27" customFormat="1" ht="12" x14ac:dyDescent="0.2">
      <c r="A57" s="40" t="s">
        <v>53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s="27" customFormat="1" ht="12" x14ac:dyDescent="0.2">
      <c r="A58" s="38" t="s">
        <v>51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s="27" customFormat="1" ht="12" x14ac:dyDescent="0.2">
      <c r="A59" s="39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s="27" customFormat="1" ht="12" x14ac:dyDescent="0.2">
      <c r="A60" s="40" t="s">
        <v>66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s="27" customFormat="1" ht="12" x14ac:dyDescent="0.2">
      <c r="A61" s="39" t="s">
        <v>54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</sheetData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PLS1</vt:lpstr>
      <vt:lpstr>Rosarito</vt:lpstr>
      <vt:lpstr>Sheet3</vt:lpstr>
      <vt:lpstr>'PLS1'!Área_de_impresión</vt:lpstr>
      <vt:lpstr>Rosarito!Área_de_impresión</vt:lpstr>
    </vt:vector>
  </TitlesOfParts>
  <Company>Sempra Global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2012-05-11T16:14:25Z</cp:lastPrinted>
  <dcterms:created xsi:type="dcterms:W3CDTF">2012-05-06T22:06:38Z</dcterms:created>
  <dcterms:modified xsi:type="dcterms:W3CDTF">2015-06-26T17:01:25Z</dcterms:modified>
</cp:coreProperties>
</file>