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Doctos varios\Formatos finales 8ene15\"/>
    </mc:Choice>
  </mc:AlternateContent>
  <workbookProtection workbookAlgorithmName="SHA-512" workbookHashValue="S9aT2Am11QQzkGnw/jdQ0GFmrA62mPyJ6fG2oze0VsBU4jbSLH4Sp4EGJtiYRbXhMIFDls999xLfpYVQ9T8MCQ==" workbookSaltValue="tdhT7kqZV7AhhDlBRKmPAg==" workbookSpinCount="100000" lockStructure="1"/>
  <bookViews>
    <workbookView showSheetTabs="0" xWindow="0" yWindow="0" windowWidth="20490" windowHeight="7455" tabRatio="638" firstSheet="1"/>
  </bookViews>
  <sheets>
    <sheet name="CRE 1 Carátula" sheetId="7" r:id="rId1"/>
    <sheet name="CRE 1 Requisitos" sheetId="8" r:id="rId2"/>
    <sheet name="CRE 1 Anexo" sheetId="5" r:id="rId3"/>
    <sheet name="CRE 1 Carta seguros PMoral" sheetId="14" r:id="rId4"/>
    <sheet name="Anexo II Carta compromiso" sheetId="16" r:id="rId5"/>
    <sheet name="Aux" sheetId="11" state="hidden" r:id="rId6"/>
  </sheets>
  <definedNames>
    <definedName name="_xlnm.Print_Area" localSheetId="4">'Anexo II Carta compromiso'!$A$1:$E$50</definedName>
    <definedName name="_xlnm.Print_Area" localSheetId="2">'CRE 1 Anexo'!$A$1:$L$60</definedName>
    <definedName name="_xlnm.Print_Area" localSheetId="0">'CRE 1 Carátula'!$A$1:$A$43</definedName>
    <definedName name="_xlnm.Print_Area" localSheetId="3">'CRE 1 Carta seguros PMoral'!$A$1:$E$50</definedName>
    <definedName name="_xlnm.Print_Area" localSheetId="1">'CRE 1 Requisitos'!$A$1:$I$213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6" l="1"/>
  <c r="A16" i="16" l="1"/>
  <c r="A10" i="16"/>
  <c r="A15" i="16"/>
  <c r="C74" i="8"/>
  <c r="B74" i="8"/>
  <c r="B73" i="8"/>
  <c r="B71" i="8"/>
  <c r="A51" i="5" l="1"/>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I12" i="5"/>
  <c r="H12" i="5"/>
  <c r="G12" i="5"/>
  <c r="F12" i="5"/>
  <c r="E12" i="5"/>
  <c r="D12" i="5"/>
  <c r="C12" i="5"/>
  <c r="B12" i="5"/>
  <c r="A12" i="5"/>
  <c r="B10" i="5"/>
  <c r="G8" i="5"/>
  <c r="B8" i="5"/>
  <c r="A8" i="5"/>
  <c r="G7" i="5"/>
  <c r="B7" i="5"/>
  <c r="A7" i="5"/>
  <c r="G6" i="5"/>
  <c r="B6" i="5"/>
  <c r="A6" i="5"/>
  <c r="A212" i="8"/>
  <c r="A209" i="8"/>
  <c r="A208" i="8"/>
  <c r="C205" i="8"/>
  <c r="B205" i="8"/>
  <c r="A205" i="8"/>
  <c r="A204" i="8"/>
  <c r="B202" i="8"/>
  <c r="B201" i="8"/>
  <c r="B200" i="8"/>
  <c r="B199" i="8"/>
  <c r="B198" i="8"/>
  <c r="B197" i="8"/>
  <c r="B196" i="8"/>
  <c r="B195" i="8"/>
  <c r="B194" i="8"/>
  <c r="B193" i="8"/>
  <c r="B192" i="8"/>
  <c r="B191" i="8"/>
  <c r="I190" i="8"/>
  <c r="H190" i="8"/>
  <c r="G190" i="8"/>
  <c r="F190" i="8"/>
  <c r="E190" i="8"/>
  <c r="D190" i="8"/>
  <c r="C190" i="8"/>
  <c r="A189" i="8"/>
  <c r="B187" i="8"/>
  <c r="B186" i="8"/>
  <c r="B185" i="8"/>
  <c r="H184" i="8"/>
  <c r="G184" i="8"/>
  <c r="F184" i="8"/>
  <c r="E184" i="8"/>
  <c r="D184" i="8"/>
  <c r="C184" i="8"/>
  <c r="B184" i="8"/>
  <c r="A183" i="8"/>
  <c r="A182" i="8"/>
  <c r="B180" i="8"/>
  <c r="B179" i="8"/>
  <c r="B178" i="8"/>
  <c r="C177" i="8"/>
  <c r="B177" i="8"/>
  <c r="B176" i="8"/>
  <c r="C175" i="8"/>
  <c r="B175" i="8"/>
  <c r="A173" i="8"/>
  <c r="B171" i="8"/>
  <c r="B170" i="8"/>
  <c r="B169" i="8"/>
  <c r="H168" i="8"/>
  <c r="G168" i="8"/>
  <c r="F168" i="8"/>
  <c r="E168" i="8"/>
  <c r="D168" i="8"/>
  <c r="C168" i="8"/>
  <c r="B168" i="8"/>
  <c r="A166" i="8"/>
  <c r="C164" i="8"/>
  <c r="B164" i="8"/>
  <c r="D158" i="8"/>
  <c r="C158" i="8"/>
  <c r="B158" i="8"/>
  <c r="A158" i="8"/>
  <c r="D156" i="8"/>
  <c r="C156" i="8"/>
  <c r="B156" i="8"/>
  <c r="A156" i="8"/>
  <c r="C154" i="8"/>
  <c r="B154" i="8"/>
  <c r="D148" i="8"/>
  <c r="C148" i="8"/>
  <c r="B148" i="8"/>
  <c r="A148" i="8"/>
  <c r="D146" i="8"/>
  <c r="C146" i="8"/>
  <c r="B146" i="8"/>
  <c r="A146" i="8"/>
  <c r="A144" i="8"/>
  <c r="C142" i="8"/>
  <c r="B142" i="8"/>
  <c r="D136" i="8"/>
  <c r="C136" i="8"/>
  <c r="B136" i="8"/>
  <c r="A136" i="8"/>
  <c r="D135" i="8"/>
  <c r="C135" i="8"/>
  <c r="B135" i="8"/>
  <c r="A135" i="8"/>
  <c r="A134" i="8"/>
  <c r="B133" i="8"/>
  <c r="A132" i="8"/>
  <c r="C130" i="8"/>
  <c r="B130" i="8"/>
  <c r="A130" i="8"/>
  <c r="A129" i="8"/>
  <c r="C127" i="8"/>
  <c r="B127" i="8"/>
  <c r="A127" i="8"/>
  <c r="A125" i="8"/>
  <c r="C123" i="8"/>
  <c r="B123" i="8"/>
  <c r="A123" i="8"/>
  <c r="A122" i="8"/>
  <c r="D120" i="8"/>
  <c r="C120" i="8"/>
  <c r="B120" i="8"/>
  <c r="A120" i="8"/>
  <c r="A119" i="8"/>
  <c r="C117" i="8"/>
  <c r="B117" i="8"/>
  <c r="A117" i="8"/>
  <c r="C115" i="8"/>
  <c r="B115" i="8"/>
  <c r="B114" i="8"/>
  <c r="A114" i="8"/>
  <c r="C112" i="8"/>
  <c r="B112" i="8"/>
  <c r="C111" i="8"/>
  <c r="B111" i="8"/>
  <c r="B110" i="8"/>
  <c r="A110" i="8"/>
  <c r="D103" i="8"/>
  <c r="B103" i="8"/>
  <c r="C102" i="8"/>
  <c r="B102" i="8"/>
  <c r="C101" i="8"/>
  <c r="B101" i="8"/>
  <c r="B100" i="8"/>
  <c r="A100" i="8"/>
  <c r="D95" i="8"/>
  <c r="B95" i="8"/>
  <c r="A95" i="8"/>
  <c r="B83" i="8"/>
  <c r="F74" i="8"/>
  <c r="E74" i="8"/>
  <c r="D74" i="8"/>
  <c r="B68" i="8"/>
  <c r="A68" i="8"/>
  <c r="A71" i="8" s="1"/>
  <c r="A83" i="8" s="1"/>
  <c r="D67" i="8"/>
  <c r="B67" i="8"/>
  <c r="A67" i="8"/>
  <c r="D66" i="8"/>
  <c r="B66" i="8"/>
  <c r="A66" i="8"/>
  <c r="D65" i="8"/>
  <c r="B65" i="8"/>
  <c r="A65" i="8"/>
  <c r="D64" i="8"/>
  <c r="B64" i="8"/>
  <c r="A64" i="8"/>
  <c r="C63" i="8"/>
  <c r="B63" i="8"/>
  <c r="A63" i="8"/>
  <c r="B50" i="8"/>
  <c r="A50" i="8"/>
  <c r="B40" i="8"/>
  <c r="A40" i="8"/>
  <c r="B39" i="8"/>
  <c r="A39" i="8"/>
  <c r="A38" i="8"/>
  <c r="C36" i="8"/>
  <c r="C34" i="8"/>
  <c r="C32" i="8"/>
  <c r="C30" i="8"/>
  <c r="C27" i="8"/>
  <c r="C25" i="8"/>
  <c r="C24" i="8"/>
  <c r="B24" i="8"/>
  <c r="C22" i="8"/>
  <c r="C17" i="8"/>
  <c r="C8" i="8"/>
</calcChain>
</file>

<file path=xl/comments1.xml><?xml version="1.0" encoding="utf-8"?>
<comments xmlns="http://schemas.openxmlformats.org/spreadsheetml/2006/main">
  <authors>
    <author>Patricia Roxana Mendoza Leon</author>
  </authors>
  <commentList>
    <comment ref="C133" authorId="0" shapeId="0">
      <text>
        <r>
          <rPr>
            <sz val="9"/>
            <color indexed="81"/>
            <rFont val="Tahoma"/>
            <family val="2"/>
          </rPr>
          <t xml:space="preserve">Formato para la fecha de expresión de las unidades monetarias del plan de negocios DD-MM-AA
</t>
        </r>
      </text>
    </comment>
    <comment ref="C135" authorId="0" shapeId="0">
      <text>
        <r>
          <rPr>
            <sz val="9"/>
            <color indexed="81"/>
            <rFont val="Tahoma"/>
            <family val="2"/>
          </rPr>
          <t>Esta información debe agregarse a una misma fecha base y considerar de manera uniforme el efecto de la depreciación.</t>
        </r>
      </text>
    </comment>
    <comment ref="D135" authorId="0" shapeId="0">
      <text>
        <r>
          <rPr>
            <sz val="9"/>
            <color indexed="81"/>
            <rFont val="Tahoma"/>
            <family val="2"/>
          </rPr>
          <t>En el caso de sistemas operando, la información relativa a Vida útil estimada, corresponde al valor remanente a partir de la fecha de llenado del formato.</t>
        </r>
      </text>
    </comment>
    <comment ref="C146" authorId="0" shapeId="0">
      <text>
        <r>
          <rPr>
            <sz val="9"/>
            <color indexed="81"/>
            <rFont val="Tahoma"/>
            <family val="2"/>
          </rPr>
          <t>La información debe estar expresada en la misma fecha base.</t>
        </r>
      </text>
    </comment>
  </commentList>
</comments>
</file>

<file path=xl/comments2.xml><?xml version="1.0" encoding="utf-8"?>
<comments xmlns="http://schemas.openxmlformats.org/spreadsheetml/2006/main">
  <authors>
    <author>Patricia Roxana Mendoza Leon</author>
  </authors>
  <commentList>
    <comment ref="B10" authorId="0" shapeId="0">
      <text>
        <r>
          <rPr>
            <b/>
            <sz val="9"/>
            <color indexed="81"/>
            <rFont val="Tahoma"/>
            <family val="2"/>
          </rPr>
          <t>Razón social de la empresa</t>
        </r>
      </text>
    </comment>
    <comment ref="C11" authorId="0" shapeId="0">
      <text>
        <r>
          <rPr>
            <b/>
            <sz val="9"/>
            <color indexed="81"/>
            <rFont val="Tahoma"/>
            <family val="2"/>
          </rPr>
          <t>Número de la escritura pública</t>
        </r>
      </text>
    </comment>
    <comment ref="E11" authorId="0" shapeId="0">
      <text>
        <r>
          <rPr>
            <b/>
            <sz val="9"/>
            <color indexed="81"/>
            <rFont val="Tahoma"/>
            <family val="2"/>
          </rPr>
          <t>Fecha de la escritura pública</t>
        </r>
      </text>
    </comment>
    <comment ref="B12" authorId="0" shapeId="0">
      <text>
        <r>
          <rPr>
            <b/>
            <sz val="9"/>
            <color indexed="81"/>
            <rFont val="Tahoma"/>
            <family val="2"/>
          </rPr>
          <t>Nombre del notario público</t>
        </r>
      </text>
    </comment>
    <comment ref="E12" authorId="0" shapeId="0">
      <text>
        <r>
          <rPr>
            <b/>
            <sz val="9"/>
            <color indexed="81"/>
            <rFont val="Tahoma"/>
            <family val="2"/>
          </rPr>
          <t>Ciudad donde se expide el instrumento notarial</t>
        </r>
      </text>
    </comment>
    <comment ref="B13" authorId="0" shapeId="0">
      <text>
        <r>
          <rPr>
            <b/>
            <sz val="9"/>
            <color indexed="81"/>
            <rFont val="Tahoma"/>
            <family val="2"/>
          </rPr>
          <t>Estado de la República Mexicana donde se expide el instrumento notarial.</t>
        </r>
      </text>
    </comment>
  </commentList>
</comments>
</file>

<file path=xl/comments3.xml><?xml version="1.0" encoding="utf-8"?>
<comments xmlns="http://schemas.openxmlformats.org/spreadsheetml/2006/main">
  <authors>
    <author>Patricia Roxana Mendoza Leon</author>
  </authors>
  <commentList>
    <comment ref="D5" authorId="0" shapeId="0">
      <text>
        <r>
          <rPr>
            <sz val="9"/>
            <color indexed="81"/>
            <rFont val="Tahoma"/>
            <family val="2"/>
          </rPr>
          <t xml:space="preserve">Formato para fecha: Municipio (o Delgación), Estado (o Distrito Federal), día, mes, año. </t>
        </r>
        <r>
          <rPr>
            <i/>
            <sz val="9"/>
            <color indexed="81"/>
            <rFont val="Tahoma"/>
            <family val="2"/>
          </rPr>
          <t>Ejemplo: México, DF. 1 de enero de 2015.</t>
        </r>
      </text>
    </comment>
    <comment ref="B10" authorId="0" shapeId="0">
      <text>
        <r>
          <rPr>
            <sz val="9"/>
            <color indexed="81"/>
            <rFont val="Tahoma"/>
            <family val="2"/>
          </rPr>
          <t>Nombre del solicitante en el caso de persona física y nombre del representante legal en el caso de persona moral.</t>
        </r>
      </text>
    </comment>
    <comment ref="D11" authorId="0" shapeId="0">
      <text>
        <r>
          <rPr>
            <sz val="9"/>
            <color indexed="81"/>
            <rFont val="Tahoma"/>
            <family val="2"/>
          </rPr>
          <t xml:space="preserve">Si es persona moral agrega número de la escritura pública, si es persona física no es necesario escribir nada en este recuadro.
</t>
        </r>
      </text>
    </comment>
    <comment ref="B22" authorId="0" shapeId="0">
      <text>
        <r>
          <rPr>
            <sz val="9"/>
            <color indexed="81"/>
            <rFont val="Tahoma"/>
            <family val="2"/>
          </rPr>
          <t>Nombre del solicitante en el caso de persona física y nombre del representante legal en el caso de persona moral.</t>
        </r>
      </text>
    </comment>
  </commentList>
</comments>
</file>

<file path=xl/sharedStrings.xml><?xml version="1.0" encoding="utf-8"?>
<sst xmlns="http://schemas.openxmlformats.org/spreadsheetml/2006/main" count="147" uniqueCount="140">
  <si>
    <t>Fecha de la Solicitud</t>
  </si>
  <si>
    <t>Baja California</t>
  </si>
  <si>
    <t>Baja California Sur</t>
  </si>
  <si>
    <t>Campeche</t>
  </si>
  <si>
    <t>Colima</t>
  </si>
  <si>
    <t>Chiapas</t>
  </si>
  <si>
    <t>Chihuahua</t>
  </si>
  <si>
    <t>Distrito Federal</t>
  </si>
  <si>
    <t>Durango</t>
  </si>
  <si>
    <t>Guanajuato</t>
  </si>
  <si>
    <t>Guerrero</t>
  </si>
  <si>
    <t>Hidalgo</t>
  </si>
  <si>
    <t>Jalisco</t>
  </si>
  <si>
    <t>México</t>
  </si>
  <si>
    <t>Morelos</t>
  </si>
  <si>
    <t>Nayarit</t>
  </si>
  <si>
    <t>Nuevo León</t>
  </si>
  <si>
    <t>Oaxaca</t>
  </si>
  <si>
    <t>Puebla</t>
  </si>
  <si>
    <t>Querétaro</t>
  </si>
  <si>
    <t>Quintana Roo</t>
  </si>
  <si>
    <t>San Luis Potosí</t>
  </si>
  <si>
    <t>Sinaloa</t>
  </si>
  <si>
    <t>Sonora</t>
  </si>
  <si>
    <t>Tabasco</t>
  </si>
  <si>
    <t>Tamaulipas</t>
  </si>
  <si>
    <t>Tlaxcala</t>
  </si>
  <si>
    <t>Yucatán</t>
  </si>
  <si>
    <t>Zacatecas</t>
  </si>
  <si>
    <t>Aguascalientes</t>
  </si>
  <si>
    <t>AUXILIARES</t>
  </si>
  <si>
    <t>Estados de la República Mexicana</t>
  </si>
  <si>
    <t>Días del mes</t>
  </si>
  <si>
    <t>Meses del año</t>
  </si>
  <si>
    <t>enero</t>
  </si>
  <si>
    <t>febrero</t>
  </si>
  <si>
    <t>marzo</t>
  </si>
  <si>
    <t>abril</t>
  </si>
  <si>
    <t>mayo</t>
  </si>
  <si>
    <t>junio</t>
  </si>
  <si>
    <t>julio</t>
  </si>
  <si>
    <t>agosto</t>
  </si>
  <si>
    <t>septiembre</t>
  </si>
  <si>
    <t>octubre</t>
  </si>
  <si>
    <t>noviembre</t>
  </si>
  <si>
    <t>diciembre</t>
  </si>
  <si>
    <t>Año</t>
  </si>
  <si>
    <t>si</t>
  </si>
  <si>
    <t>no</t>
  </si>
  <si>
    <t>Opciones</t>
  </si>
  <si>
    <t>COMISIÓN REGULADORA DE ENERGÍA</t>
  </si>
  <si>
    <t>Artículo 71, fracción II de la Ley de Hidrocarburos</t>
  </si>
  <si>
    <t>No es aplicable ninguna de las anteriores</t>
  </si>
  <si>
    <t>Artículo 71, fracción III de la Ley de Hidrocarburos</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</si>
  <si>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</si>
  <si>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</si>
  <si>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</si>
  <si>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</si>
  <si>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</si>
  <si>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</si>
  <si>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</si>
  <si>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</si>
  <si>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</si>
  <si>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</si>
  <si>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Petróleo</t>
  </si>
  <si>
    <t>Combustóleo</t>
  </si>
  <si>
    <t>Turbosina</t>
  </si>
  <si>
    <t>Veracruz</t>
  </si>
  <si>
    <t>Michoacán</t>
  </si>
  <si>
    <t>Coahuila</t>
  </si>
  <si>
    <t>Producto a ser conducido:</t>
  </si>
  <si>
    <t>Manifiesto bajo protesta de decir verdad, que los datos asentados en la presente solicitud son ciertos y verificables en cualquier momento por esta Comisión.</t>
  </si>
  <si>
    <t>física</t>
  </si>
  <si>
    <t>FORMATO CRE NO. 1  TRANSPORTE POR DUCTO</t>
  </si>
  <si>
    <t>Estatus del sistema</t>
  </si>
  <si>
    <t>moral</t>
  </si>
  <si>
    <t>ANEXO 1</t>
  </si>
  <si>
    <t>Gasolina</t>
  </si>
  <si>
    <t>Otros petrolíferos (especificar)</t>
  </si>
  <si>
    <t>Otros petroquímicos (especificar)</t>
  </si>
  <si>
    <t>Bioenergéticos (indicar)</t>
  </si>
  <si>
    <t>b) Deberá incluir además en formato Adobe Acrobat (*.pdf) la totalidad de los archivos señalados en las celdas marcadas en verde.</t>
  </si>
  <si>
    <t xml:space="preserve">Cada una de las hojas de cálculo del FORMATO CRE No. 1 contiene campos e instrucciones precisas en los cuales el solicitante deberá proporcionar la información que se solicita, existen dos tipos de campos de acuerdo a la información que debe proporcionar el solicitante: </t>
  </si>
  <si>
    <t>La admisión a trámite de la solicitud se determinará dentro de los diez días siguientes a la recepción de la misma vía OPE. Transcurrido dicho plazo sin que medie un requerimiento por el mismo medio,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
II. Una vez admitida la solicitud, la Comisión, según corresponda, llevarán a cabo el análisis y evaluación de la misma, teniendo un plazo de noventa días para resolver lo conducente. Las solicitudes recibidas se publicarán en la página electrónica de la Comisión, según corresponda, observando lo establecido en la Ley Federal de Transparencia y Acceso a la Información Pública Gubernamental;
III. Durante los primeros treinta días del plazo referido en la fracción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
IV. En cualquier momento del procedimiento de evaluación se podrá:
a) Requerir al solicitante la información complementaria que se considere necesaria para resolver sobre el otorgamiento del permiso /1;
b) Realizar investigaciones;
c) Recabar información de otras fuentes;
d) Efectuar consultas con los gobiernos de los estados y el Distrito Federal, los municipios y las demarcaciones territoriales en que se divida el Distrito Federal;
e) Celebrar audiencias y,
f) Realizar, en general, cualquier acción que se considere necesaria para mejor proveer en la resolución del otorgamiento del permiso;
V. La información presentada voluntariamente por el solicitante, distinta a la señalada en las fracciones III y IV de este artículo, podrá ser considerada por la Comisión, al resolver sobre la solicitud, siempre y cuando dicha información se presente hasta veinte días antes de que concluya el plazo de la evaluación, y
VI. Una vez efectuada la evaluación la Comisión podrán otorgar o negar el permiso.
En caso de negar el permiso, quedarán a salvo los derechos del interesado para presentar una nueva solicitud.</t>
  </si>
  <si>
    <t xml:space="preserve">Nota /1: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
</t>
  </si>
  <si>
    <t>VI. Procedimiento para la obtención de un Permiso de conformidad con el artículo 45 del Reglamento de las Actividades señaladas en el Título Tercero de la Ley de Hidrocarburos:</t>
  </si>
  <si>
    <t>VII. A dónde enviar comentarios acerca del llenado del formato</t>
  </si>
  <si>
    <t>FORMATO CRE NO. 1 TRANSPORTE POR DUCTO</t>
  </si>
  <si>
    <t>Operando</t>
  </si>
  <si>
    <t>Por iniciar operaciones o construcción</t>
  </si>
  <si>
    <t>c) Los campos señalados en color gris corresponden a celdas en las cuales el solicitante deberá ingresar información que le es requerida, en algunos casos si la extensión de la información lo amerita el Solicitante podrá adjuntar documentos adicionales en formato Excel o PDF, para lo cual deberá indicar en el nombre del archivo la hoja del FORMATO CRE No. 1 y el número de campo para el cual se anexa la información.</t>
  </si>
  <si>
    <t xml:space="preserve">c) El envío deberá efecutarse como parte fundamental de la solicitud de permiso de transporte por ducto de petróleo, petrolíferos, petroquímicos y bioenergéticos, a través del portal de la Oficialía de Partes Electrónica (OPE) para lo cual deberá contar con un USUARIO y CONTRASEÑA válidos. </t>
  </si>
  <si>
    <t>a) El FORMATO CRE No. 1 contiene campos e instrucciones precisas para que la CRE cuente con toda la información necesaria para el otorgamiento de permiso de transporte por ducto. El procedimiento de llenado debe ser sencillo y proporciona al solicitante los requisitos precisos para llevar a cabo su solicitud evitando una búsqueda y envío por parte del Solicitante de información excesiva o innecesaria. Sin embargo, cualquier comentario incluyendo sugerencias para agilizar el llenado, pueden ser remitidas directamente a las oficinas de la Comisión Reguladora de Energía o bien por medio de la página de la Comisión indicada a continuación:</t>
  </si>
  <si>
    <t>Comisión Reguladora de Energía</t>
  </si>
  <si>
    <t>Ing. Luis Alonso González de Alba</t>
  </si>
  <si>
    <t>Secretario Ejecutivo</t>
  </si>
  <si>
    <t>Presente</t>
  </si>
  <si>
    <t xml:space="preserve">EI suscrito representante legal de la empresa </t>
  </si>
  <si>
    <t>con personalidad y facultades legales debidamente acreditadas mediante la escritura pública No.</t>
  </si>
  <si>
    <t>de fecha</t>
  </si>
  <si>
    <t>otorgada ante la fe del Notario Público Lic.</t>
  </si>
  <si>
    <t>de la Ciudad</t>
  </si>
  <si>
    <t>del estado de la República Mexicana</t>
  </si>
  <si>
    <t xml:space="preserve">en esta solicitud de permiso de </t>
  </si>
  <si>
    <t>declaro lo siguiente:</t>
  </si>
  <si>
    <t xml:space="preserve">Mi representada se compromete a contratar y mantener vigentes todos y cada uno de los seguros que sean necesarios para cubrir la responsabilidad civil en la que pudiera incurrir, </t>
  </si>
  <si>
    <t xml:space="preserve">conforme a las características y riesgos de operación del sistema de </t>
  </si>
  <si>
    <t>Transporte por ducto</t>
  </si>
  <si>
    <t>Nombre y firma del representante legal de la empresa</t>
  </si>
  <si>
    <t>Formato de carta compromiso de seguros para persona moral</t>
  </si>
  <si>
    <t xml:space="preserve"> [Llenar campos en gris con la información correspondiente]:</t>
  </si>
  <si>
    <r>
      <t xml:space="preserve">a) El FORMATO CRE No. 1 Deberá enviarse de manera electrónica vía OPE en archivo tipo </t>
    </r>
    <r>
      <rPr>
        <i/>
        <sz val="11"/>
        <color theme="1"/>
        <rFont val="Arial Narrow"/>
        <family val="2"/>
      </rPr>
      <t>Excel Office (*.xls)</t>
    </r>
    <r>
      <rPr>
        <sz val="11"/>
        <color theme="1"/>
        <rFont val="Arial Narrow"/>
        <family val="2"/>
      </rPr>
      <t>, el llenado debe cubrir la hoja de cálculo CRE  1 Requisitos, CRE 1 Carta Seguros y solamente en el caso de los sistemas operando deberá llenar la hoja CRE 1 Anexo.</t>
    </r>
  </si>
  <si>
    <t>a) La persona  moral que pretenda llevar a cabo la actividad de transporte por ducto de petróleo, petrolíferos o petroquímicos, en términos de lo dispuesto en los artículos 30,  33 y 34 del Reglamento. Dichas personas morales, serán aquellas cuyo objeto social principal sea la prestación del servicio de Transporte por medio de Ductos, así como las acitvidades relacionadas para la consecución de tal objeto, en términos de lo dispuesto en el artículo 32 del Reglamento.</t>
  </si>
  <si>
    <t>b) La persona moral que pretenda llevar a cabo la actividad de transporte por ducto de bioenergéticos, en términos de lo dispuesto en el artículo 41, fracción II de la Ley de Órganos Reguladores Coordinados en Materia Energética (LORCME).</t>
  </si>
  <si>
    <t>Gas LP</t>
  </si>
  <si>
    <t>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t>
  </si>
  <si>
    <r>
      <t xml:space="preserve">d) Deberá enviar los archivos electrónicos señalados en los puntos a) y b) una vez cuente con un USUARIO y CONTRASEÑA válido de la OPE y una vez haya efectuado el pago de derechos y aprovechamientos en el sistema </t>
    </r>
    <r>
      <rPr>
        <i/>
        <sz val="11"/>
        <rFont val="Arial Narrow"/>
        <family val="2"/>
      </rPr>
      <t>e5</t>
    </r>
    <r>
      <rPr>
        <sz val="11"/>
        <rFont val="Arial Narrow"/>
        <family val="2"/>
      </rPr>
      <t xml:space="preserve"> de la CRE. Sin el pago de derechos correspondiente la Comisión no estará en posibilidad de evaluar la solicitud.</t>
    </r>
  </si>
  <si>
    <t>b) LH: La Ley de Hioorcarburos</t>
  </si>
  <si>
    <t>f) Solicitante: La persona moral que lleva a cabo o desea llevar a cabo la actividad de transporte por medio de ductos de acuerdo a lo establecido en la LH y la LORCME y requiere para tal fin del permiso expedido por la CRE.</t>
  </si>
  <si>
    <t xml:space="preserve">El FORMATO CRE No. 1 TRANSPORTE POR DUCTO [FORMATO CRE No. 1], es un requerimiento legal para la solicitud de permiso de transporte por ducto de petrolíferos, petroquímicos, petróleo y bioenergéticos. Este reporte está diseñado para recabar información financiera, operativa y datos generales de las personas  morales que soliciten un permiso para prestar el servicio de transporte por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</si>
  <si>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b) Los campos señalados en color verde corresponden a celdas que contienen instrucciones o bien que señalan documentos específicos que el solicitante deberá agregar como parte de su información, el solicitante deberá acompañar el FORMATO CRE No. 1 en formato  Excel debidamente llenado y acompañado de los documentos indicados en estos campos color verde en formato PDF o Excel según de indique, indicando en el nombre del archivo la hoja y el campo para el cual se anexa la información.</t>
  </si>
  <si>
    <t>Estado de la República Mexicana</t>
  </si>
  <si>
    <t>Código postal</t>
  </si>
  <si>
    <t>Domicilio (ubicación de las instalaciones o sistema): calle, número exterior, número interior, colonia</t>
  </si>
  <si>
    <t>Teléfono (a 10 dígitos incluyendo clave de larga distancia)</t>
  </si>
  <si>
    <t>Pago de derechos/aprovechamientos</t>
  </si>
  <si>
    <t>* Anexar comprobante de pago de derechos/aprovechamientos (recibo de pago o comprobante de transferencia electrónica).</t>
  </si>
  <si>
    <t>objeto de la solicitud de permiso presentada a esta Comisión Reguladora de Energía, asimismo, manifiesta que las características del seguro corresponderán a los requisitos que defina  la Agencia.</t>
  </si>
  <si>
    <t>Ducto marino</t>
  </si>
  <si>
    <t>Fecha de inicio de operaciones, en caso de estar operando (formato DD-MM-AAAA)</t>
  </si>
  <si>
    <t>Razón social de la persona moral solicitante</t>
  </si>
  <si>
    <t>Formato de carta compromiso de cumplimiento de normatividad y obtención de autorizaciones</t>
  </si>
  <si>
    <t>Fecha:</t>
  </si>
  <si>
    <r>
      <t xml:space="preserve">BAJO PROTESTA DE DECIR VERDAD, </t>
    </r>
    <r>
      <rPr>
        <sz val="14"/>
        <color theme="1"/>
        <rFont val="Arial Narrow"/>
        <family val="2"/>
      </rPr>
      <t>en pleno conocimiento de las penas que se imponen a quienes cometen el delito de falsedad de declaraciones  atentamente manifiesto:</t>
    </r>
  </si>
  <si>
    <t xml:space="preserve">1. Que el diseño de las instalaciones y equipos que son y serán utilizados para el expendio al público en estaciones de servicio de petrolíferos y/o bioenergéticos son acordes con la normatividad aplicable y las mejores prácticas de la industria del sector hidrocarburos. </t>
  </si>
  <si>
    <t>Atentamente,</t>
  </si>
  <si>
    <t>Representante legal</t>
  </si>
  <si>
    <t>Manifiesto bajo protesta de decir verdad, que los datos y compromisos asentados en la presente solicitud serán cumplidos y verificables en cualquier momento por esta Comisión.</t>
  </si>
  <si>
    <t xml:space="preserve">Anexo II Carta Compromiso </t>
  </si>
  <si>
    <t xml:space="preserve">El FORMATO CRE No. 1 está dividido en cuatro  hojas de cálculo, ésta primera hoja CRE 1 Carátula contiene la presentación e instrucciones generales para el llenado del formato, la segunda hoja CRE 1 Requisitos contiene campos de llenado obligatorio o instrucciones para que el solicitante adjunte archivos con información específica,  la hoja CRE 1 Anexo  contiene un formato que deberán llenar solamente los solicitantes de  permiso cuyos sistemas se encuentran ya en operaciones, finalmente la hoja CRE 1 Carta seguros contiene un formato que deberá llenar para el compromiso de cumplir con la obligación de contratación de los seguros necesarios para llevar a cabo la actividad regulada. Finalmente la hoja Anexo II Carta compromiso   respecto al cumplimiento con la normatividad aplicable y las mejores prácticas del sector hidrocarburos, a cumplir con la normatividad que en su momento la autoridad competente emita  y obtener las autorizaciones por parte de otras autoridades necesarias para el desarrollo y ejecución del proyecto.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</si>
</sst>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3" formatCode="_-* #,##0.00_-;\-* #,##0.00_-;_-* &quot;-&quot;??_-;_-@_-"/>
    <numFmt numFmtId="164" formatCode="_-* #,##0_-;\-* #,##0_-;_-* &quot;-&quot;??_-;_-@_-"/>
    <numFmt numFmtId="165" formatCode="#,##0.00_ ;[Red]\-#,##0.00\ "/>
    <numFmt numFmtId="166" formatCode="0.00;[Red]0.00"/>
  </numFmts>
  <fonts count="34"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sz val="10"/>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color theme="4"/>
      <name val="Arial Narrow"/>
      <family val="2"/>
    </font>
    <font>
      <sz val="11"/>
      <name val="Arial Narrow"/>
      <family val="2"/>
    </font>
    <font>
      <sz val="11"/>
      <color theme="2"/>
      <name val="Arial Narrow"/>
      <family val="2"/>
    </font>
    <font>
      <sz val="9"/>
      <color indexed="81"/>
      <name val="Tahoma"/>
      <family val="2"/>
    </font>
    <font>
      <sz val="8"/>
      <color rgb="FF000000"/>
      <name val="Segoe UI"/>
      <family val="2"/>
    </font>
    <font>
      <sz val="9"/>
      <color theme="1"/>
      <name val="Arial Narrow"/>
      <family val="2"/>
    </font>
    <font>
      <b/>
      <sz val="12"/>
      <color theme="1"/>
      <name val="Arial Narrow"/>
      <family val="2"/>
    </font>
    <font>
      <sz val="11"/>
      <color theme="0"/>
      <name val="Arial Narrow"/>
      <family val="2"/>
    </font>
    <font>
      <b/>
      <sz val="16"/>
      <color theme="1"/>
      <name val="Arial Narrow"/>
      <family val="2"/>
    </font>
    <font>
      <sz val="16"/>
      <color theme="1"/>
      <name val="Arial Narrow"/>
      <family val="2"/>
    </font>
    <font>
      <i/>
      <sz val="11"/>
      <name val="Arial Narrow"/>
      <family val="2"/>
    </font>
    <font>
      <sz val="11"/>
      <color rgb="FFFF0000"/>
      <name val="Arial Narrow"/>
      <family val="2"/>
    </font>
    <font>
      <sz val="12"/>
      <color theme="1"/>
      <name val="Arial Narrow"/>
      <family val="2"/>
    </font>
    <font>
      <b/>
      <sz val="9"/>
      <color indexed="81"/>
      <name val="Tahoma"/>
      <family val="2"/>
    </font>
    <font>
      <u/>
      <sz val="11"/>
      <color theme="10"/>
      <name val="Calibri"/>
      <family val="2"/>
      <scheme val="minor"/>
    </font>
    <font>
      <u/>
      <sz val="14"/>
      <color theme="10"/>
      <name val="Calibri"/>
      <family val="2"/>
      <scheme val="minor"/>
    </font>
    <font>
      <b/>
      <sz val="11"/>
      <color rgb="FFFF0000"/>
      <name val="Arial Narrow"/>
      <family val="2"/>
    </font>
    <font>
      <b/>
      <sz val="11"/>
      <color theme="0"/>
      <name val="Calibri"/>
      <family val="2"/>
      <scheme val="minor"/>
    </font>
    <font>
      <sz val="11"/>
      <color theme="0"/>
      <name val="Calibri"/>
      <family val="2"/>
      <scheme val="minor"/>
    </font>
    <font>
      <sz val="14"/>
      <color theme="1"/>
      <name val="Arial Narrow"/>
      <family val="2"/>
    </font>
    <font>
      <sz val="14"/>
      <color theme="0"/>
      <name val="Arial Narrow"/>
      <family val="2"/>
    </font>
    <font>
      <b/>
      <sz val="14"/>
      <color theme="1"/>
      <name val="Arial Narrow"/>
      <family val="2"/>
    </font>
    <font>
      <i/>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cellStyleXfs>
  <cellXfs count="25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3" fillId="2" borderId="1" xfId="0" applyFont="1" applyFill="1" applyBorder="1"/>
    <xf numFmtId="0" fontId="7"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8" fillId="2" borderId="0" xfId="0" applyFont="1" applyFill="1"/>
    <xf numFmtId="0" fontId="3" fillId="2" borderId="0" xfId="0" applyFont="1" applyFill="1" applyBorder="1" applyAlignment="1">
      <alignment horizontal="center" vertical="center" wrapText="1"/>
    </xf>
    <xf numFmtId="0" fontId="3" fillId="2" borderId="0" xfId="0" applyFont="1" applyFill="1" applyBorder="1" applyAlignment="1">
      <alignment horizontal="center"/>
    </xf>
    <xf numFmtId="0" fontId="3" fillId="2" borderId="0" xfId="0" applyFont="1" applyFill="1" applyAlignment="1">
      <alignment horizontal="distributed" wrapText="1"/>
    </xf>
    <xf numFmtId="0" fontId="6" fillId="2" borderId="0" xfId="0" applyFont="1" applyFill="1" applyBorder="1" applyAlignment="1">
      <alignment vertical="center"/>
    </xf>
    <xf numFmtId="0" fontId="3" fillId="2" borderId="1" xfId="0" applyFont="1" applyFill="1" applyBorder="1" applyAlignment="1">
      <alignment horizontal="center"/>
    </xf>
    <xf numFmtId="0" fontId="3" fillId="3" borderId="1" xfId="0" applyFont="1" applyFill="1" applyBorder="1"/>
    <xf numFmtId="0" fontId="3" fillId="4" borderId="1" xfId="0" applyFont="1" applyFill="1" applyBorder="1"/>
    <xf numFmtId="0" fontId="3" fillId="5" borderId="1" xfId="0" applyFont="1" applyFill="1" applyBorder="1" applyAlignment="1">
      <alignment wrapText="1"/>
    </xf>
    <xf numFmtId="0" fontId="3" fillId="4" borderId="1" xfId="0" applyFont="1" applyFill="1" applyBorder="1" applyAlignment="1">
      <alignment vertical="center"/>
    </xf>
    <xf numFmtId="0" fontId="4" fillId="2" borderId="0" xfId="0" applyFont="1" applyFill="1" applyBorder="1" applyAlignment="1">
      <alignment horizontal="center" vertical="center" wrapText="1"/>
    </xf>
    <xf numFmtId="0" fontId="3" fillId="2" borderId="0" xfId="0" applyFont="1" applyFill="1" applyBorder="1" applyAlignment="1"/>
    <xf numFmtId="0" fontId="3" fillId="2" borderId="8" xfId="0" applyFont="1" applyFill="1" applyBorder="1" applyAlignment="1">
      <alignment vertical="center"/>
    </xf>
    <xf numFmtId="0" fontId="3" fillId="2" borderId="8" xfId="0" applyFont="1" applyFill="1" applyBorder="1"/>
    <xf numFmtId="0" fontId="3" fillId="4" borderId="9" xfId="0" applyFont="1" applyFill="1" applyBorder="1" applyAlignment="1">
      <alignment vertical="center"/>
    </xf>
    <xf numFmtId="9" fontId="11" fillId="4" borderId="1" xfId="2" applyFont="1" applyFill="1" applyBorder="1" applyAlignment="1">
      <alignment vertical="center"/>
    </xf>
    <xf numFmtId="0" fontId="12" fillId="5" borderId="0" xfId="0" applyFont="1" applyFill="1" applyAlignment="1">
      <alignment horizontal="distributed" wrapText="1"/>
    </xf>
    <xf numFmtId="0" fontId="12" fillId="4" borderId="0" xfId="0" applyFont="1" applyFill="1" applyAlignment="1">
      <alignment horizontal="distributed" wrapText="1"/>
    </xf>
    <xf numFmtId="0" fontId="3" fillId="2" borderId="0" xfId="0" applyFont="1" applyFill="1" applyAlignment="1">
      <alignment horizontal="center" wrapText="1"/>
    </xf>
    <xf numFmtId="43" fontId="3" fillId="3" borderId="1" xfId="1" applyFont="1" applyFill="1" applyBorder="1"/>
    <xf numFmtId="0" fontId="3" fillId="2" borderId="1" xfId="0" applyFont="1" applyFill="1" applyBorder="1" applyAlignment="1">
      <alignment horizontal="center" vertical="center"/>
    </xf>
    <xf numFmtId="0" fontId="3" fillId="3" borderId="2" xfId="0" applyFont="1" applyFill="1" applyBorder="1"/>
    <xf numFmtId="43" fontId="3" fillId="4" borderId="1" xfId="1" applyFont="1" applyFill="1" applyBorder="1"/>
    <xf numFmtId="0" fontId="3" fillId="4" borderId="5" xfId="0" applyFont="1" applyFill="1" applyBorder="1" applyAlignment="1">
      <alignment vertical="center"/>
    </xf>
    <xf numFmtId="0" fontId="4"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3" fillId="2" borderId="7" xfId="0" applyFont="1" applyFill="1" applyBorder="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4" borderId="1" xfId="0" applyFont="1" applyFill="1" applyBorder="1" applyAlignment="1">
      <alignment wrapText="1"/>
    </xf>
    <xf numFmtId="43" fontId="3" fillId="3" borderId="1" xfId="1" applyFont="1" applyFill="1" applyBorder="1" applyAlignment="1">
      <alignment wrapText="1"/>
    </xf>
    <xf numFmtId="43" fontId="3" fillId="4" borderId="1" xfId="0" applyNumberFormat="1" applyFont="1" applyFill="1" applyBorder="1"/>
    <xf numFmtId="165" fontId="3" fillId="4"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6" borderId="1" xfId="0" applyFont="1" applyFill="1" applyBorder="1" applyAlignment="1">
      <alignment vertical="center"/>
    </xf>
    <xf numFmtId="165" fontId="3" fillId="6" borderId="1" xfId="1" applyNumberFormat="1" applyFont="1" applyFill="1" applyBorder="1" applyAlignment="1">
      <alignment vertical="center"/>
    </xf>
    <xf numFmtId="43" fontId="3" fillId="6" borderId="1" xfId="1" applyFont="1" applyFill="1" applyBorder="1" applyAlignment="1">
      <alignment vertical="center"/>
    </xf>
    <xf numFmtId="9" fontId="3" fillId="4" borderId="1" xfId="2" applyFont="1" applyFill="1" applyBorder="1" applyAlignment="1">
      <alignment vertical="center"/>
    </xf>
    <xf numFmtId="10" fontId="3" fillId="4" borderId="1" xfId="0" applyNumberFormat="1" applyFont="1" applyFill="1" applyBorder="1" applyAlignment="1">
      <alignment vertical="center"/>
    </xf>
    <xf numFmtId="165" fontId="3" fillId="4" borderId="1" xfId="0" applyNumberFormat="1" applyFont="1" applyFill="1" applyBorder="1" applyAlignment="1">
      <alignment vertical="center"/>
    </xf>
    <xf numFmtId="166" fontId="3" fillId="4" borderId="1" xfId="0" applyNumberFormat="1" applyFont="1" applyFill="1" applyBorder="1" applyAlignment="1">
      <alignment vertical="center"/>
    </xf>
    <xf numFmtId="166" fontId="3" fillId="4" borderId="1" xfId="0" applyNumberFormat="1" applyFont="1" applyFill="1" applyBorder="1"/>
    <xf numFmtId="166" fontId="3" fillId="4" borderId="1" xfId="1" applyNumberFormat="1" applyFont="1" applyFill="1" applyBorder="1" applyAlignment="1">
      <alignment vertical="center"/>
    </xf>
    <xf numFmtId="8" fontId="3" fillId="2" borderId="0" xfId="0" applyNumberFormat="1" applyFont="1" applyFill="1" applyBorder="1" applyAlignment="1">
      <alignment vertical="center"/>
    </xf>
    <xf numFmtId="165" fontId="3" fillId="2" borderId="0" xfId="0" applyNumberFormat="1" applyFont="1" applyFill="1" applyBorder="1" applyAlignment="1">
      <alignment vertical="center"/>
    </xf>
    <xf numFmtId="166" fontId="3" fillId="2" borderId="0" xfId="0" applyNumberFormat="1" applyFont="1" applyFill="1" applyBorder="1" applyAlignment="1">
      <alignment vertical="center"/>
    </xf>
    <xf numFmtId="166" fontId="3" fillId="2" borderId="0" xfId="1" applyNumberFormat="1" applyFont="1" applyFill="1" applyBorder="1" applyAlignment="1">
      <alignment vertical="center"/>
    </xf>
    <xf numFmtId="166" fontId="3" fillId="2" borderId="0" xfId="0" applyNumberFormat="1" applyFont="1" applyFill="1" applyBorder="1"/>
    <xf numFmtId="0" fontId="4" fillId="2" borderId="0" xfId="0" applyFont="1" applyFill="1" applyAlignment="1">
      <alignment wrapText="1"/>
    </xf>
    <xf numFmtId="0" fontId="3" fillId="2" borderId="0" xfId="0" applyFont="1" applyFill="1" applyBorder="1" applyAlignment="1">
      <alignment horizontal="center" wrapText="1"/>
    </xf>
    <xf numFmtId="43" fontId="3" fillId="2" borderId="0" xfId="0" applyNumberFormat="1" applyFont="1" applyFill="1" applyBorder="1"/>
    <xf numFmtId="0" fontId="4" fillId="2" borderId="0" xfId="0" applyFont="1" applyFill="1" applyAlignment="1">
      <alignment horizontal="center"/>
    </xf>
    <xf numFmtId="0" fontId="3" fillId="2" borderId="7" xfId="0" applyFont="1" applyFill="1" applyBorder="1" applyAlignment="1">
      <alignment wrapText="1"/>
    </xf>
    <xf numFmtId="0" fontId="3" fillId="2" borderId="12" xfId="0" applyFont="1" applyFill="1" applyBorder="1" applyAlignment="1">
      <alignment vertical="center"/>
    </xf>
    <xf numFmtId="0" fontId="3" fillId="2" borderId="12" xfId="0" applyFont="1" applyFill="1" applyBorder="1" applyAlignment="1">
      <alignment horizontal="center"/>
    </xf>
    <xf numFmtId="0" fontId="17" fillId="2" borderId="0" xfId="0" applyFont="1" applyFill="1" applyAlignment="1">
      <alignment horizontal="center"/>
    </xf>
    <xf numFmtId="0" fontId="16" fillId="2" borderId="0" xfId="0" applyFont="1" applyFill="1" applyAlignment="1">
      <alignment horizontal="justify" wrapText="1"/>
    </xf>
    <xf numFmtId="0" fontId="18" fillId="2" borderId="0" xfId="0" applyFont="1" applyFill="1"/>
    <xf numFmtId="0" fontId="3" fillId="2" borderId="1" xfId="0" applyFont="1" applyFill="1" applyBorder="1" applyAlignment="1" applyProtection="1">
      <alignment horizontal="center" vertical="center" wrapText="1"/>
      <protection hidden="1"/>
    </xf>
    <xf numFmtId="0" fontId="3" fillId="2" borderId="0" xfId="0" applyFont="1" applyFill="1" applyAlignment="1" applyProtection="1">
      <alignment wrapText="1"/>
      <protection hidden="1"/>
    </xf>
    <xf numFmtId="0" fontId="3" fillId="2" borderId="0" xfId="0" applyFont="1" applyFill="1" applyProtection="1">
      <protection locked="0" hidden="1"/>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9" fillId="2" borderId="0" xfId="0" applyFont="1" applyFill="1" applyAlignment="1" applyProtection="1">
      <alignment horizontal="left"/>
      <protection hidden="1"/>
    </xf>
    <xf numFmtId="0" fontId="4" fillId="2" borderId="0" xfId="0" applyFont="1" applyFill="1" applyProtection="1">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vertical="center" wrapText="1"/>
      <protection hidden="1"/>
    </xf>
    <xf numFmtId="0" fontId="3" fillId="2" borderId="0" xfId="0" applyFont="1" applyFill="1" applyBorder="1" applyAlignment="1" applyProtection="1">
      <alignment wrapText="1"/>
      <protection hidden="1"/>
    </xf>
    <xf numFmtId="0" fontId="4" fillId="2" borderId="0" xfId="0" applyFont="1" applyFill="1" applyAlignment="1" applyProtection="1">
      <alignment wrapText="1"/>
      <protection hidden="1"/>
    </xf>
    <xf numFmtId="0" fontId="3" fillId="2" borderId="0" xfId="0" applyFont="1" applyFill="1" applyAlignment="1" applyProtection="1">
      <alignment horizontal="right"/>
      <protection hidden="1"/>
    </xf>
    <xf numFmtId="0" fontId="4" fillId="2" borderId="0" xfId="0" applyFont="1" applyFill="1" applyAlignment="1" applyProtection="1">
      <alignment vertical="center"/>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horizontal="center" vertical="center" wrapText="1"/>
      <protection hidden="1"/>
    </xf>
    <xf numFmtId="0" fontId="3" fillId="2" borderId="0" xfId="0" applyFont="1" applyFill="1" applyAlignment="1" applyProtection="1">
      <protection hidden="1"/>
    </xf>
    <xf numFmtId="0" fontId="9"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0" fontId="9"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4" fillId="2" borderId="9"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Protection="1">
      <protection locked="0"/>
    </xf>
    <xf numFmtId="0" fontId="16" fillId="3" borderId="1" xfId="0" applyFont="1" applyFill="1" applyBorder="1" applyAlignment="1" applyProtection="1">
      <alignment horizontal="center"/>
      <protection locked="0"/>
    </xf>
    <xf numFmtId="0" fontId="3" fillId="3" borderId="1" xfId="0" applyFont="1" applyFill="1" applyBorder="1" applyProtection="1">
      <protection locked="0"/>
    </xf>
    <xf numFmtId="0" fontId="3" fillId="4" borderId="0" xfId="0" applyFont="1" applyFill="1"/>
    <xf numFmtId="165" fontId="3" fillId="4" borderId="1" xfId="0" applyNumberFormat="1" applyFont="1" applyFill="1" applyBorder="1"/>
    <xf numFmtId="10" fontId="3" fillId="4" borderId="1" xfId="2" applyNumberFormat="1" applyFont="1" applyFill="1" applyBorder="1" applyAlignment="1">
      <alignment vertical="center"/>
    </xf>
    <xf numFmtId="0" fontId="13" fillId="2" borderId="0" xfId="0" applyFont="1" applyFill="1" applyAlignment="1" applyProtection="1">
      <protection locked="0"/>
    </xf>
    <xf numFmtId="0" fontId="12" fillId="2" borderId="0" xfId="0" applyFont="1" applyFill="1" applyAlignment="1">
      <alignment horizontal="distributed" wrapText="1"/>
    </xf>
    <xf numFmtId="0" fontId="16" fillId="2" borderId="0" xfId="0" applyFont="1" applyFill="1" applyBorder="1" applyAlignment="1" applyProtection="1">
      <alignment horizontal="center"/>
      <protection hidden="1"/>
    </xf>
    <xf numFmtId="0" fontId="3" fillId="5" borderId="1" xfId="0" applyFont="1" applyFill="1" applyBorder="1" applyAlignment="1" applyProtection="1">
      <alignment vertical="center" wrapText="1"/>
      <protection hidden="1"/>
    </xf>
    <xf numFmtId="0" fontId="3" fillId="5" borderId="1" xfId="0" applyFont="1" applyFill="1" applyBorder="1" applyAlignment="1" applyProtection="1">
      <alignment horizontal="justify" vertical="center" wrapText="1"/>
      <protection hidden="1"/>
    </xf>
    <xf numFmtId="165" fontId="3" fillId="2" borderId="1" xfId="1" applyNumberFormat="1" applyFont="1" applyFill="1" applyBorder="1" applyAlignment="1" applyProtection="1">
      <alignment vertical="center"/>
      <protection hidden="1"/>
    </xf>
    <xf numFmtId="9" fontId="11" fillId="2" borderId="1" xfId="2" applyFont="1" applyFill="1" applyBorder="1" applyAlignment="1" applyProtection="1">
      <alignment vertical="center"/>
      <protection hidden="1"/>
    </xf>
    <xf numFmtId="0" fontId="22" fillId="2" borderId="0" xfId="0" applyFont="1" applyFill="1"/>
    <xf numFmtId="0" fontId="23" fillId="2" borderId="0" xfId="0" applyFont="1" applyFill="1"/>
    <xf numFmtId="0" fontId="17" fillId="2" borderId="0" xfId="0" applyFont="1" applyFill="1" applyAlignment="1">
      <alignment vertical="center"/>
    </xf>
    <xf numFmtId="0" fontId="17" fillId="2" borderId="0" xfId="0" applyFont="1" applyFill="1"/>
    <xf numFmtId="0" fontId="23" fillId="2" borderId="0" xfId="0" applyFont="1" applyFill="1" applyBorder="1"/>
    <xf numFmtId="0" fontId="23" fillId="2" borderId="0" xfId="0" applyFont="1" applyFill="1" applyAlignment="1">
      <alignment horizontal="justify" wrapText="1"/>
    </xf>
    <xf numFmtId="0" fontId="23" fillId="2" borderId="0" xfId="0" applyFont="1" applyFill="1" applyAlignment="1">
      <alignment horizontal="justify"/>
    </xf>
    <xf numFmtId="0" fontId="23" fillId="2" borderId="0" xfId="0" applyFont="1" applyFill="1" applyBorder="1" applyAlignment="1" applyProtection="1">
      <protection hidden="1"/>
    </xf>
    <xf numFmtId="0" fontId="23" fillId="2" borderId="0" xfId="0" applyFont="1" applyFill="1" applyAlignment="1">
      <alignment vertical="center" wrapText="1"/>
    </xf>
    <xf numFmtId="0" fontId="23" fillId="2" borderId="0" xfId="0" applyFont="1" applyFill="1" applyAlignment="1">
      <alignment vertical="center"/>
    </xf>
    <xf numFmtId="0" fontId="23" fillId="2" borderId="0" xfId="0" applyFont="1" applyFill="1" applyBorder="1" applyAlignment="1" applyProtection="1">
      <alignment horizontal="center"/>
      <protection hidden="1"/>
    </xf>
    <xf numFmtId="0" fontId="17" fillId="3" borderId="1" xfId="0" applyFont="1" applyFill="1" applyBorder="1" applyAlignment="1" applyProtection="1">
      <protection hidden="1"/>
    </xf>
    <xf numFmtId="0" fontId="17" fillId="3" borderId="1" xfId="0" applyFont="1" applyFill="1" applyBorder="1" applyAlignment="1" applyProtection="1">
      <alignment horizontal="center"/>
      <protection hidden="1"/>
    </xf>
    <xf numFmtId="0" fontId="23" fillId="3" borderId="1" xfId="0" applyFont="1" applyFill="1" applyBorder="1" applyAlignment="1">
      <alignment vertical="center" wrapText="1"/>
    </xf>
    <xf numFmtId="0" fontId="4"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18" fillId="2" borderId="0" xfId="0" applyFont="1" applyFill="1" applyProtection="1">
      <protection hidden="1"/>
    </xf>
    <xf numFmtId="0" fontId="4" fillId="2" borderId="0" xfId="0" applyFont="1" applyFill="1" applyAlignment="1" applyProtection="1">
      <alignment horizontal="justify" wrapText="1"/>
      <protection hidden="1"/>
    </xf>
    <xf numFmtId="0" fontId="3" fillId="2" borderId="0" xfId="0" applyFont="1" applyFill="1" applyBorder="1" applyAlignment="1" applyProtection="1">
      <alignment horizontal="justify" vertical="center" wrapText="1"/>
      <protection hidden="1"/>
    </xf>
    <xf numFmtId="0" fontId="22" fillId="2" borderId="0" xfId="0" applyFont="1" applyFill="1" applyBorder="1" applyAlignment="1" applyProtection="1">
      <alignment horizontal="justify" wrapText="1"/>
      <protection hidden="1"/>
    </xf>
    <xf numFmtId="0" fontId="27" fillId="2" borderId="0" xfId="0" applyFont="1" applyFill="1" applyBorder="1" applyAlignment="1" applyProtection="1">
      <alignment wrapText="1"/>
      <protection hidden="1"/>
    </xf>
    <xf numFmtId="0" fontId="6" fillId="2" borderId="9" xfId="0" applyFont="1" applyFill="1" applyBorder="1" applyAlignment="1" applyProtection="1">
      <alignment vertical="center"/>
      <protection hidden="1"/>
    </xf>
    <xf numFmtId="0" fontId="6" fillId="2" borderId="1" xfId="0" applyFont="1" applyFill="1" applyBorder="1" applyAlignment="1" applyProtection="1">
      <alignment vertical="center"/>
      <protection hidden="1"/>
    </xf>
    <xf numFmtId="4" fontId="6" fillId="2" borderId="1" xfId="0" applyNumberFormat="1" applyFont="1" applyFill="1" applyBorder="1" applyAlignment="1" applyProtection="1">
      <alignment vertical="center"/>
      <protection hidden="1"/>
    </xf>
    <xf numFmtId="0" fontId="6" fillId="2" borderId="5" xfId="0" applyFont="1" applyFill="1" applyBorder="1" applyAlignment="1" applyProtection="1">
      <alignment vertical="center"/>
      <protection hidden="1"/>
    </xf>
    <xf numFmtId="0" fontId="6" fillId="2" borderId="1" xfId="0" applyFont="1" applyFill="1" applyBorder="1" applyAlignment="1" applyProtection="1">
      <alignment horizontal="center" vertical="center"/>
      <protection hidden="1"/>
    </xf>
    <xf numFmtId="164" fontId="6" fillId="2" borderId="1" xfId="1" applyNumberFormat="1" applyFont="1" applyFill="1" applyBorder="1" applyAlignment="1" applyProtection="1">
      <alignment vertical="center"/>
      <protection hidden="1"/>
    </xf>
    <xf numFmtId="0" fontId="3" fillId="2" borderId="1" xfId="0" applyFont="1" applyFill="1" applyBorder="1" applyAlignment="1" applyProtection="1">
      <alignment horizontal="justify" vertical="center" wrapText="1"/>
      <protection hidden="1"/>
    </xf>
    <xf numFmtId="0" fontId="3" fillId="5" borderId="2" xfId="0" applyFont="1" applyFill="1" applyBorder="1" applyAlignment="1" applyProtection="1">
      <alignment wrapText="1"/>
      <protection hidden="1"/>
    </xf>
    <xf numFmtId="0" fontId="3" fillId="5" borderId="1" xfId="0" applyFont="1" applyFill="1" applyBorder="1" applyAlignment="1" applyProtection="1">
      <alignment wrapText="1"/>
      <protection hidden="1"/>
    </xf>
    <xf numFmtId="0" fontId="3" fillId="5" borderId="1" xfId="0" applyFont="1" applyFill="1" applyBorder="1" applyProtection="1">
      <protection hidden="1"/>
    </xf>
    <xf numFmtId="0" fontId="3" fillId="5" borderId="1" xfId="0" applyFont="1" applyFill="1" applyBorder="1" applyAlignment="1" applyProtection="1">
      <alignment vertical="center"/>
      <protection hidden="1"/>
    </xf>
    <xf numFmtId="0" fontId="26" fillId="2" borderId="0" xfId="3" applyFont="1" applyFill="1" applyAlignment="1" applyProtection="1">
      <alignment horizontal="center" vertical="center" wrapText="1"/>
      <protection hidden="1"/>
    </xf>
    <xf numFmtId="0" fontId="3" fillId="5" borderId="1" xfId="0" applyFont="1" applyFill="1" applyBorder="1" applyAlignment="1" applyProtection="1">
      <alignment horizontal="justify" vertical="center"/>
      <protection hidden="1"/>
    </xf>
    <xf numFmtId="0" fontId="29" fillId="2" borderId="0" xfId="0" applyFont="1" applyFill="1"/>
    <xf numFmtId="0" fontId="28" fillId="2" borderId="0" xfId="0" applyFont="1" applyFill="1"/>
    <xf numFmtId="0" fontId="3" fillId="2"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left" wrapText="1"/>
      <protection hidden="1"/>
    </xf>
    <xf numFmtId="0" fontId="4" fillId="2" borderId="5"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protection hidden="1"/>
    </xf>
    <xf numFmtId="0" fontId="3" fillId="2" borderId="1" xfId="0" applyFont="1" applyFill="1" applyBorder="1" applyAlignment="1" applyProtection="1">
      <alignment horizontal="center"/>
      <protection hidden="1"/>
    </xf>
    <xf numFmtId="0" fontId="3" fillId="2" borderId="6" xfId="0" applyFont="1" applyFill="1" applyBorder="1" applyAlignment="1" applyProtection="1">
      <alignment wrapText="1"/>
      <protection hidden="1"/>
    </xf>
    <xf numFmtId="0" fontId="3" fillId="2" borderId="6" xfId="0" applyFont="1" applyFill="1" applyBorder="1" applyProtection="1">
      <protection hidden="1"/>
    </xf>
    <xf numFmtId="0" fontId="4" fillId="2" borderId="1" xfId="0"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left"/>
      <protection hidden="1"/>
    </xf>
    <xf numFmtId="0" fontId="3" fillId="2" borderId="5" xfId="0" applyFont="1" applyFill="1" applyBorder="1" applyAlignment="1" applyProtection="1">
      <alignment vertical="center"/>
      <protection hidden="1"/>
    </xf>
    <xf numFmtId="0" fontId="5" fillId="2" borderId="1" xfId="0" applyFont="1" applyFill="1" applyBorder="1" applyAlignment="1" applyProtection="1">
      <alignment vertical="center" wrapText="1"/>
      <protection hidden="1"/>
    </xf>
    <xf numFmtId="0" fontId="5" fillId="2" borderId="1" xfId="0" applyFont="1" applyFill="1" applyBorder="1" applyAlignment="1" applyProtection="1">
      <alignment vertical="center"/>
      <protection hidden="1"/>
    </xf>
    <xf numFmtId="0" fontId="3" fillId="2" borderId="2" xfId="0" applyFont="1" applyFill="1" applyBorder="1" applyAlignment="1" applyProtection="1">
      <alignment horizontal="center" wrapText="1"/>
      <protection hidden="1"/>
    </xf>
    <xf numFmtId="0" fontId="3" fillId="2" borderId="1" xfId="0" applyFont="1" applyFill="1" applyBorder="1" applyAlignment="1" applyProtection="1">
      <alignment wrapText="1"/>
      <protection hidden="1"/>
    </xf>
    <xf numFmtId="0" fontId="19" fillId="2" borderId="0" xfId="0" applyFont="1" applyFill="1" applyProtection="1">
      <protection hidden="1"/>
    </xf>
    <xf numFmtId="0" fontId="4" fillId="2" borderId="8" xfId="0" applyFont="1" applyFill="1" applyBorder="1" applyAlignment="1" applyProtection="1">
      <protection hidden="1"/>
    </xf>
    <xf numFmtId="0" fontId="4" fillId="2" borderId="8" xfId="0" applyFont="1" applyFill="1" applyBorder="1" applyProtection="1">
      <protection hidden="1"/>
    </xf>
    <xf numFmtId="0" fontId="3" fillId="2" borderId="4"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vertical="center"/>
      <protection hidden="1"/>
    </xf>
    <xf numFmtId="0" fontId="4" fillId="2" borderId="0" xfId="0" applyFont="1" applyFill="1" applyAlignment="1" applyProtection="1">
      <alignment horizontal="left" vertical="center"/>
      <protection hidden="1"/>
    </xf>
    <xf numFmtId="0" fontId="20" fillId="2" borderId="0" xfId="0" applyFont="1" applyFill="1" applyProtection="1">
      <protection hidden="1"/>
    </xf>
    <xf numFmtId="0" fontId="3" fillId="2" borderId="0" xfId="0" applyFont="1" applyFill="1" applyAlignment="1">
      <alignment horizontal="justify" vertical="center" wrapText="1"/>
    </xf>
    <xf numFmtId="0" fontId="3" fillId="2" borderId="0" xfId="0" applyFont="1" applyFill="1" applyAlignment="1">
      <alignment vertical="center" wrapText="1"/>
    </xf>
    <xf numFmtId="0" fontId="3" fillId="2" borderId="14" xfId="0" applyFont="1" applyFill="1" applyBorder="1"/>
    <xf numFmtId="0" fontId="3" fillId="3" borderId="4" xfId="0" applyFont="1" applyFill="1" applyBorder="1"/>
    <xf numFmtId="0" fontId="18" fillId="2" borderId="0" xfId="0" applyFont="1" applyFill="1" applyProtection="1">
      <protection locked="0"/>
    </xf>
    <xf numFmtId="0" fontId="18" fillId="2" borderId="0" xfId="0" applyFont="1" applyFill="1" applyProtection="1">
      <protection locked="0" hidden="1"/>
    </xf>
    <xf numFmtId="0" fontId="18" fillId="2" borderId="0" xfId="0" applyFont="1" applyFill="1" applyBorder="1" applyProtection="1">
      <protection locked="0" hidden="1"/>
    </xf>
    <xf numFmtId="0" fontId="3" fillId="2" borderId="0" xfId="0" applyFont="1" applyFill="1" applyBorder="1" applyProtection="1">
      <protection hidden="1"/>
    </xf>
    <xf numFmtId="0" fontId="23" fillId="2" borderId="0" xfId="0" applyFont="1" applyFill="1" applyAlignment="1">
      <alignment horizontal="justify" wrapText="1"/>
    </xf>
    <xf numFmtId="0" fontId="3" fillId="5" borderId="1" xfId="0" applyFont="1" applyFill="1" applyBorder="1" applyAlignment="1" applyProtection="1">
      <alignment horizontal="justify" vertical="center" wrapText="1"/>
      <protection hidden="1"/>
    </xf>
    <xf numFmtId="8" fontId="3" fillId="2" borderId="0" xfId="0" applyNumberFormat="1" applyFont="1" applyFill="1" applyBorder="1" applyAlignment="1" applyProtection="1">
      <alignment vertical="center"/>
      <protection hidden="1"/>
    </xf>
    <xf numFmtId="0" fontId="3" fillId="2" borderId="0" xfId="0" applyFont="1" applyFill="1" applyBorder="1" applyAlignment="1" applyProtection="1">
      <alignment vertical="center"/>
      <protection locked="0"/>
    </xf>
    <xf numFmtId="0" fontId="3" fillId="2" borderId="0" xfId="0" applyFont="1" applyFill="1" applyBorder="1" applyAlignment="1" applyProtection="1">
      <alignment horizontal="center"/>
      <protection hidden="1"/>
    </xf>
    <xf numFmtId="43" fontId="3" fillId="2" borderId="0" xfId="1" applyFont="1" applyFill="1" applyBorder="1"/>
    <xf numFmtId="43" fontId="3" fillId="2" borderId="1" xfId="1" applyFont="1" applyFill="1" applyBorder="1" applyProtection="1">
      <protection locked="0" hidden="1"/>
    </xf>
    <xf numFmtId="0" fontId="22" fillId="2" borderId="0" xfId="0" applyFont="1" applyFill="1" applyBorder="1" applyProtection="1">
      <protection locked="0" hidden="1"/>
    </xf>
    <xf numFmtId="0" fontId="27" fillId="2" borderId="0" xfId="0" applyFont="1" applyFill="1" applyBorder="1" applyAlignment="1" applyProtection="1">
      <alignment horizontal="justify" wrapText="1"/>
      <protection hidden="1"/>
    </xf>
    <xf numFmtId="0" fontId="12" fillId="2" borderId="0" xfId="0" applyFont="1" applyFill="1" applyAlignment="1">
      <alignment vertical="center" wrapText="1"/>
    </xf>
    <xf numFmtId="14" fontId="3" fillId="3" borderId="1" xfId="0" applyNumberFormat="1" applyFont="1" applyFill="1" applyBorder="1"/>
    <xf numFmtId="0" fontId="30" fillId="2" borderId="0" xfId="0" applyFont="1" applyFill="1"/>
    <xf numFmtId="0" fontId="31" fillId="2" borderId="0" xfId="0" applyFont="1" applyFill="1" applyProtection="1">
      <protection hidden="1"/>
    </xf>
    <xf numFmtId="0" fontId="32" fillId="2" borderId="0" xfId="0" applyFont="1" applyFill="1" applyAlignment="1">
      <alignment vertical="center"/>
    </xf>
    <xf numFmtId="0" fontId="32" fillId="2" borderId="0" xfId="0" applyFont="1" applyFill="1" applyAlignment="1">
      <alignment horizontal="center"/>
    </xf>
    <xf numFmtId="0" fontId="32" fillId="2" borderId="0" xfId="0" applyFont="1" applyFill="1"/>
    <xf numFmtId="0" fontId="30" fillId="2" borderId="0" xfId="0" applyFont="1" applyFill="1" applyAlignment="1" applyProtection="1">
      <alignment horizontal="justify"/>
      <protection hidden="1"/>
    </xf>
    <xf numFmtId="0" fontId="30" fillId="2" borderId="0" xfId="0" applyFont="1" applyFill="1" applyAlignment="1">
      <alignment horizontal="justify" wrapText="1"/>
    </xf>
    <xf numFmtId="0" fontId="25" fillId="2" borderId="0" xfId="3" applyFill="1" applyBorder="1" applyAlignment="1">
      <alignment vertical="center" wrapText="1"/>
    </xf>
    <xf numFmtId="0" fontId="3" fillId="2" borderId="0" xfId="0" applyFont="1" applyFill="1" applyAlignment="1">
      <alignment horizontal="distributed" vertical="top" wrapText="1"/>
    </xf>
    <xf numFmtId="0" fontId="3" fillId="2" borderId="0" xfId="0" applyFont="1" applyFill="1" applyAlignment="1">
      <alignment horizontal="justify"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4" fillId="2" borderId="9" xfId="0"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justify" wrapText="1"/>
      <protection hidden="1"/>
    </xf>
    <xf numFmtId="0" fontId="3" fillId="2" borderId="0" xfId="0" applyFont="1" applyFill="1" applyBorder="1" applyAlignment="1" applyProtection="1">
      <alignment horizontal="justify"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165" fontId="4" fillId="2" borderId="2" xfId="1" applyNumberFormat="1" applyFont="1" applyFill="1" applyBorder="1" applyAlignment="1" applyProtection="1">
      <alignment horizontal="center" vertical="center"/>
      <protection hidden="1"/>
    </xf>
    <xf numFmtId="165" fontId="4" fillId="2" borderId="4" xfId="1" applyNumberFormat="1"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4" borderId="2" xfId="0" applyFont="1" applyFill="1" applyBorder="1" applyAlignment="1">
      <alignment horizontal="justify" wrapText="1"/>
    </xf>
    <xf numFmtId="0" fontId="3" fillId="4" borderId="3" xfId="0" applyFont="1" applyFill="1" applyBorder="1" applyAlignment="1">
      <alignment horizontal="justify"/>
    </xf>
    <xf numFmtId="0" fontId="3" fillId="4" borderId="4" xfId="0" applyFont="1" applyFill="1" applyBorder="1" applyAlignment="1">
      <alignment horizontal="justify"/>
    </xf>
    <xf numFmtId="0" fontId="3" fillId="2" borderId="7" xfId="0" applyFont="1" applyFill="1" applyBorder="1" applyAlignment="1">
      <alignment horizontal="justify" wrapText="1"/>
    </xf>
    <xf numFmtId="0" fontId="3" fillId="4" borderId="1" xfId="0" applyFont="1" applyFill="1" applyBorder="1" applyAlignment="1">
      <alignment horizontal="justify" vertical="center" wrapText="1"/>
    </xf>
    <xf numFmtId="0" fontId="3" fillId="4" borderId="1" xfId="0" applyFont="1" applyFill="1" applyBorder="1" applyAlignment="1">
      <alignment horizontal="justify" vertical="center"/>
    </xf>
    <xf numFmtId="0" fontId="3" fillId="4" borderId="2"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2" borderId="0" xfId="0" applyFont="1" applyFill="1" applyAlignment="1" applyProtection="1">
      <alignment horizontal="justify" wrapText="1"/>
      <protection hidden="1"/>
    </xf>
    <xf numFmtId="0" fontId="3" fillId="5"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5" borderId="1" xfId="0" applyFont="1" applyFill="1" applyBorder="1" applyAlignment="1" applyProtection="1">
      <alignment horizontal="justify" vertical="center" wrapText="1"/>
      <protection hidden="1"/>
    </xf>
    <xf numFmtId="0" fontId="3" fillId="2" borderId="0" xfId="0" applyFont="1" applyFill="1" applyAlignment="1" applyProtection="1">
      <alignment horizontal="justify" vertical="center" wrapText="1"/>
      <protection hidden="1"/>
    </xf>
    <xf numFmtId="0" fontId="3" fillId="2" borderId="12" xfId="0" applyFont="1" applyFill="1" applyBorder="1" applyAlignment="1" applyProtection="1">
      <alignment horizontal="justify" vertical="center" wrapText="1"/>
      <protection hidden="1"/>
    </xf>
    <xf numFmtId="0" fontId="3" fillId="2" borderId="12" xfId="0" applyFont="1" applyFill="1" applyBorder="1" applyAlignment="1" applyProtection="1">
      <alignment horizontal="justify" wrapText="1"/>
      <protection hidden="1"/>
    </xf>
    <xf numFmtId="0" fontId="23" fillId="2" borderId="0" xfId="0" applyFont="1" applyFill="1" applyAlignment="1">
      <alignment horizont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2" borderId="13" xfId="0" applyFont="1" applyFill="1" applyBorder="1" applyAlignment="1">
      <alignment horizontal="center" wrapText="1"/>
    </xf>
    <xf numFmtId="0" fontId="23" fillId="2" borderId="0" xfId="0" applyFont="1" applyFill="1" applyAlignment="1">
      <alignment horizontal="left"/>
    </xf>
    <xf numFmtId="0" fontId="17" fillId="3" borderId="5" xfId="0" applyFont="1" applyFill="1" applyBorder="1" applyAlignment="1">
      <alignment horizontal="center"/>
    </xf>
    <xf numFmtId="0" fontId="17" fillId="3" borderId="6" xfId="0" applyFont="1" applyFill="1" applyBorder="1" applyAlignment="1">
      <alignment horizontal="center"/>
    </xf>
    <xf numFmtId="0" fontId="23" fillId="2" borderId="0" xfId="0" applyFont="1" applyFill="1" applyAlignment="1">
      <alignment horizontal="justify" wrapText="1"/>
    </xf>
    <xf numFmtId="0" fontId="17" fillId="3" borderId="5" xfId="0" applyFont="1" applyFill="1" applyBorder="1" applyAlignment="1" applyProtection="1">
      <alignment horizontal="center"/>
      <protection hidden="1"/>
    </xf>
    <xf numFmtId="0" fontId="17" fillId="3" borderId="14" xfId="0" applyFont="1" applyFill="1" applyBorder="1" applyAlignment="1" applyProtection="1">
      <alignment horizontal="center"/>
      <protection hidden="1"/>
    </xf>
    <xf numFmtId="0" fontId="17" fillId="3" borderId="6" xfId="0" applyFont="1" applyFill="1" applyBorder="1" applyAlignment="1" applyProtection="1">
      <alignment horizontal="center"/>
      <protection hidden="1"/>
    </xf>
    <xf numFmtId="0" fontId="23" fillId="2" borderId="13" xfId="0" applyFont="1" applyFill="1" applyBorder="1" applyAlignment="1" applyProtection="1">
      <alignment horizontal="center"/>
      <protection hidden="1"/>
    </xf>
    <xf numFmtId="0" fontId="32" fillId="2" borderId="0" xfId="0" applyFont="1" applyFill="1" applyAlignment="1">
      <alignment horizontal="center"/>
    </xf>
    <xf numFmtId="0" fontId="30" fillId="2" borderId="0" xfId="0" applyFont="1" applyFill="1" applyAlignment="1">
      <alignment horizontal="left"/>
    </xf>
    <xf numFmtId="0" fontId="30" fillId="2" borderId="0" xfId="0" applyFont="1" applyFill="1" applyAlignment="1" applyProtection="1">
      <alignment horizontal="left" wrapText="1"/>
      <protection hidden="1"/>
    </xf>
    <xf numFmtId="0" fontId="30" fillId="2" borderId="0" xfId="0" applyFont="1" applyFill="1" applyAlignment="1" applyProtection="1">
      <alignment horizontal="justify" wrapText="1"/>
      <protection hidden="1"/>
    </xf>
    <xf numFmtId="0" fontId="30" fillId="2" borderId="0" xfId="0" applyFont="1" applyFill="1" applyAlignment="1">
      <alignment horizontal="justify" wrapText="1"/>
    </xf>
    <xf numFmtId="0" fontId="32" fillId="3" borderId="5" xfId="0" applyFont="1" applyFill="1" applyBorder="1" applyAlignment="1" applyProtection="1">
      <alignment horizontal="center"/>
      <protection locked="0"/>
    </xf>
    <xf numFmtId="0" fontId="32" fillId="3" borderId="6" xfId="0" applyFont="1" applyFill="1" applyBorder="1" applyAlignment="1" applyProtection="1">
      <alignment horizontal="center"/>
      <protection locked="0"/>
    </xf>
    <xf numFmtId="0" fontId="30" fillId="3" borderId="5" xfId="0" applyFont="1" applyFill="1" applyBorder="1" applyAlignment="1" applyProtection="1">
      <alignment horizontal="center"/>
      <protection locked="0"/>
    </xf>
    <xf numFmtId="0" fontId="30" fillId="3" borderId="6" xfId="0" applyFont="1" applyFill="1" applyBorder="1" applyAlignment="1" applyProtection="1">
      <alignment horizontal="center"/>
      <protection locked="0"/>
    </xf>
    <xf numFmtId="0" fontId="32" fillId="3" borderId="14" xfId="0" applyFont="1" applyFill="1" applyBorder="1" applyAlignment="1" applyProtection="1">
      <alignment horizontal="center"/>
      <protection locked="0"/>
    </xf>
    <xf numFmtId="0" fontId="30" fillId="2" borderId="0" xfId="0" applyFont="1" applyFill="1" applyAlignment="1" applyProtection="1">
      <alignment horizontal="left"/>
      <protection hidden="1"/>
    </xf>
    <xf numFmtId="0" fontId="30" fillId="3" borderId="5" xfId="0" applyFont="1" applyFill="1" applyBorder="1" applyAlignment="1" applyProtection="1">
      <alignment horizontal="center" wrapText="1"/>
      <protection locked="0"/>
    </xf>
    <xf numFmtId="0" fontId="30" fillId="3" borderId="6" xfId="0" applyFont="1" applyFill="1" applyBorder="1" applyAlignment="1" applyProtection="1">
      <alignment horizontal="center" wrapText="1"/>
      <protection locked="0"/>
    </xf>
    <xf numFmtId="0" fontId="32" fillId="2" borderId="0" xfId="0" applyFont="1" applyFill="1" applyAlignment="1">
      <alignment horizontal="left"/>
    </xf>
  </cellXfs>
  <cellStyles count="4">
    <cellStyle name="Hipervínculo" xfId="3" builtinId="8"/>
    <cellStyle name="Millares" xfId="1" builtinId="3"/>
    <cellStyle name="Normal" xfId="0" builtinId="0"/>
    <cellStyle name="Porcentaje" xfId="2" builtinId="5"/>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C$3:$C$34" noThreeD="1" sel="0" val="0"/>
</file>

<file path=xl/ctrlProps/ctrlProp10.xml><?xml version="1.0" encoding="utf-8"?>
<formControlPr xmlns="http://schemas.microsoft.com/office/spreadsheetml/2009/9/main" objectType="CheckBox" fmlaLink="$D$29" lockText="1" noThreeD="1"/>
</file>

<file path=xl/ctrlProps/ctrlProp11.xml><?xml version="1.0" encoding="utf-8"?>
<formControlPr xmlns="http://schemas.microsoft.com/office/spreadsheetml/2009/9/main" objectType="CheckBox" fmlaLink="$D$33" lockText="1" noThreeD="1"/>
</file>

<file path=xl/ctrlProps/ctrlProp12.xml><?xml version="1.0" encoding="utf-8"?>
<formControlPr xmlns="http://schemas.microsoft.com/office/spreadsheetml/2009/9/main" objectType="Radio" checked="Checked" firstButton="1" fmlaLink="$D$7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Drop" dropStyle="combo" dx="16" fmlaLink="$D$7" fmlaRange="Aux!$J$3:$J$5" noThreeD="1" val="0"/>
</file>

<file path=xl/ctrlProps/ctrlProp15.xml><?xml version="1.0" encoding="utf-8"?>
<formControlPr xmlns="http://schemas.microsoft.com/office/spreadsheetml/2009/9/main" objectType="CheckBox" fmlaLink="$D$23" lockText="1" noThreeD="1"/>
</file>

<file path=xl/ctrlProps/ctrlProp16.xml><?xml version="1.0" encoding="utf-8"?>
<formControlPr xmlns="http://schemas.microsoft.com/office/spreadsheetml/2009/9/main" objectType="Drop" dropStyle="combo" dx="16" fmlaLink="$D$13" fmlaRange="Aux!$B$2:$B$34" noThreeD="1" val="0"/>
</file>

<file path=xl/ctrlProps/ctrlProp17.xml><?xml version="1.0" encoding="utf-8"?>
<formControlPr xmlns="http://schemas.microsoft.com/office/spreadsheetml/2009/9/main" objectType="CheckBox" fmlaLink="$D$16" lockText="1" noThreeD="1"/>
</file>

<file path=xl/ctrlProps/ctrlProp18.xml><?xml version="1.0" encoding="utf-8"?>
<formControlPr xmlns="http://schemas.microsoft.com/office/spreadsheetml/2009/9/main" objectType="Drop" dropStyle="combo" dx="16" fmlaRange="Aux!$H$3:$H$12" noThreeD="1" sel="0" val="0"/>
</file>

<file path=xl/ctrlProps/ctrlProp19.xml><?xml version="1.0" encoding="utf-8"?>
<formControlPr xmlns="http://schemas.microsoft.com/office/spreadsheetml/2009/9/main" objectType="Drop" dropStyle="combo" dx="16" fmlaRange="Aux!$H$3:$H$12" noThreeD="1" sel="0" val="0"/>
</file>

<file path=xl/ctrlProps/ctrlProp2.xml><?xml version="1.0" encoding="utf-8"?>
<formControlPr xmlns="http://schemas.microsoft.com/office/spreadsheetml/2009/9/main" objectType="Drop" dropStyle="combo" dx="16" fmlaRange="Aux!$D$3:$D$15" noThreeD="1" sel="0" val="0"/>
</file>

<file path=xl/ctrlProps/ctrlProp20.xml><?xml version="1.0" encoding="utf-8"?>
<formControlPr xmlns="http://schemas.microsoft.com/office/spreadsheetml/2009/9/main" objectType="Drop" dropStyle="combo" dx="16" fmlaRange="Aux!$H$3:$H$12" noThreeD="1" sel="0" val="0"/>
</file>

<file path=xl/ctrlProps/ctrlProp21.xml><?xml version="1.0" encoding="utf-8"?>
<formControlPr xmlns="http://schemas.microsoft.com/office/spreadsheetml/2009/9/main" objectType="Drop" dropStyle="combo" dx="16" fmlaRange="Aux!$H$3:$H$12" noThreeD="1" sel="0" val="0"/>
</file>

<file path=xl/ctrlProps/ctrlProp22.xml><?xml version="1.0" encoding="utf-8"?>
<formControlPr xmlns="http://schemas.microsoft.com/office/spreadsheetml/2009/9/main" objectType="Drop" dropStyle="combo" dx="16" fmlaRange="Aux!$H$3:$H$12" noThreeD="1" sel="0" val="0"/>
</file>

<file path=xl/ctrlProps/ctrlProp23.xml><?xml version="1.0" encoding="utf-8"?>
<formControlPr xmlns="http://schemas.microsoft.com/office/spreadsheetml/2009/9/main" objectType="Drop" dropStyle="combo" dx="16" fmlaRange="Aux!$H$3:$H$12" noThreeD="1" sel="0" val="0"/>
</file>

<file path=xl/ctrlProps/ctrlProp24.xml><?xml version="1.0" encoding="utf-8"?>
<formControlPr xmlns="http://schemas.microsoft.com/office/spreadsheetml/2009/9/main" objectType="Drop" dropStyle="combo" dx="16" fmlaRange="Aux!$H$3:$H$12" noThreeD="1" sel="0" val="0"/>
</file>

<file path=xl/ctrlProps/ctrlProp25.xml><?xml version="1.0" encoding="utf-8"?>
<formControlPr xmlns="http://schemas.microsoft.com/office/spreadsheetml/2009/9/main" objectType="Drop" dropStyle="combo" dx="16" fmlaRange="Aux!$H$3:$H$12" noThreeD="1" sel="0" val="0"/>
</file>

<file path=xl/ctrlProps/ctrlProp26.xml><?xml version="1.0" encoding="utf-8"?>
<formControlPr xmlns="http://schemas.microsoft.com/office/spreadsheetml/2009/9/main" objectType="Drop" dropStyle="combo" dx="16" fmlaRange="Aux!$H$3:$H$12" noThreeD="1" sel="0" val="0"/>
</file>

<file path=xl/ctrlProps/ctrlProp27.xml><?xml version="1.0" encoding="utf-8"?>
<formControlPr xmlns="http://schemas.microsoft.com/office/spreadsheetml/2009/9/main" objectType="Drop" dropStyle="combo" dx="16" fmlaRange="Aux!$H$3:$H$12" noThreeD="1" sel="0" val="0"/>
</file>

<file path=xl/ctrlProps/ctrlProp28.xml><?xml version="1.0" encoding="utf-8"?>
<formControlPr xmlns="http://schemas.microsoft.com/office/spreadsheetml/2009/9/main" objectType="Drop" dropStyle="combo" dx="16" fmlaRange="Aux!$H$3:$H$12" noThreeD="1" sel="0" val="0"/>
</file>

<file path=xl/ctrlProps/ctrlProp29.xml><?xml version="1.0" encoding="utf-8"?>
<formControlPr xmlns="http://schemas.microsoft.com/office/spreadsheetml/2009/9/main" objectType="Drop" dropStyle="combo" dx="16" fmlaRange="Aux!$H$3:$H$12" noThreeD="1" sel="0" val="0"/>
</file>

<file path=xl/ctrlProps/ctrlProp3.xml><?xml version="1.0" encoding="utf-8"?>
<formControlPr xmlns="http://schemas.microsoft.com/office/spreadsheetml/2009/9/main" objectType="Drop" dropStyle="combo" dx="16" fmlaRange="Aux!$E$3:$E$20" noThreeD="1" sel="0" val="0"/>
</file>

<file path=xl/ctrlProps/ctrlProp30.xml><?xml version="1.0" encoding="utf-8"?>
<formControlPr xmlns="http://schemas.microsoft.com/office/spreadsheetml/2009/9/main" objectType="Drop" dropStyle="combo" dx="16" fmlaRange="Aux!$H$3:$H$12" noThreeD="1" sel="0" val="0"/>
</file>

<file path=xl/ctrlProps/ctrlProp31.xml><?xml version="1.0" encoding="utf-8"?>
<formControlPr xmlns="http://schemas.microsoft.com/office/spreadsheetml/2009/9/main" objectType="Drop" dropStyle="combo" dx="16" fmlaRange="Aux!$H$3:$H$12" noThreeD="1" sel="0" val="0"/>
</file>

<file path=xl/ctrlProps/ctrlProp32.xml><?xml version="1.0" encoding="utf-8"?>
<formControlPr xmlns="http://schemas.microsoft.com/office/spreadsheetml/2009/9/main" objectType="Drop" dropStyle="combo" dx="16" fmlaRange="Aux!$H$3:$H$12" noThreeD="1" sel="0" val="0"/>
</file>

<file path=xl/ctrlProps/ctrlProp33.xml><?xml version="1.0" encoding="utf-8"?>
<formControlPr xmlns="http://schemas.microsoft.com/office/spreadsheetml/2009/9/main" objectType="Drop" dropStyle="combo" dx="16" fmlaRange="Aux!$H$3:$H$12" noThreeD="1" sel="0" val="0"/>
</file>

<file path=xl/ctrlProps/ctrlProp34.xml><?xml version="1.0" encoding="utf-8"?>
<formControlPr xmlns="http://schemas.microsoft.com/office/spreadsheetml/2009/9/main" objectType="Drop" dropStyle="combo" dx="16" fmlaRange="Aux!$H$3:$H$12" noThreeD="1" sel="0" val="0"/>
</file>

<file path=xl/ctrlProps/ctrlProp35.xml><?xml version="1.0" encoding="utf-8"?>
<formControlPr xmlns="http://schemas.microsoft.com/office/spreadsheetml/2009/9/main" objectType="Drop" dropStyle="combo" dx="16" fmlaRange="Aux!$H$3:$H$12" noThreeD="1" sel="0" val="0"/>
</file>

<file path=xl/ctrlProps/ctrlProp36.xml><?xml version="1.0" encoding="utf-8"?>
<formControlPr xmlns="http://schemas.microsoft.com/office/spreadsheetml/2009/9/main" objectType="Drop" dropStyle="combo" dx="16" fmlaRange="Aux!$H$3:$H$12" noThreeD="1" sel="0" val="0"/>
</file>

<file path=xl/ctrlProps/ctrlProp37.xml><?xml version="1.0" encoding="utf-8"?>
<formControlPr xmlns="http://schemas.microsoft.com/office/spreadsheetml/2009/9/main" objectType="Drop" dropStyle="combo" dx="16" fmlaRange="Aux!$H$3:$H$12" noThreeD="1" sel="0" val="0"/>
</file>

<file path=xl/ctrlProps/ctrlProp38.xml><?xml version="1.0" encoding="utf-8"?>
<formControlPr xmlns="http://schemas.microsoft.com/office/spreadsheetml/2009/9/main" objectType="Drop" dropStyle="combo" dx="16" fmlaRange="Aux!$H$3:$H$12" noThreeD="1" sel="0" val="0"/>
</file>

<file path=xl/ctrlProps/ctrlProp39.xml><?xml version="1.0" encoding="utf-8"?>
<formControlPr xmlns="http://schemas.microsoft.com/office/spreadsheetml/2009/9/main" objectType="Drop" dropStyle="combo" dx="16" fmlaRange="Aux!$H$3:$H$12" noThreeD="1" sel="0" val="0"/>
</file>

<file path=xl/ctrlProps/ctrlProp4.xml><?xml version="1.0" encoding="utf-8"?>
<formControlPr xmlns="http://schemas.microsoft.com/office/spreadsheetml/2009/9/main" objectType="CheckBox" fmlaLink="$D$16" lockText="1" noThreeD="1"/>
</file>

<file path=xl/ctrlProps/ctrlProp40.xml><?xml version="1.0" encoding="utf-8"?>
<formControlPr xmlns="http://schemas.microsoft.com/office/spreadsheetml/2009/9/main" objectType="Drop" dropStyle="combo" dx="16" fmlaRange="Aux!$H$3:$H$12" noThreeD="1" sel="0" val="0"/>
</file>

<file path=xl/ctrlProps/ctrlProp41.xml><?xml version="1.0" encoding="utf-8"?>
<formControlPr xmlns="http://schemas.microsoft.com/office/spreadsheetml/2009/9/main" objectType="Drop" dropStyle="combo" dx="16" fmlaRange="Aux!$H$3:$H$12" noThreeD="1" sel="0" val="0"/>
</file>

<file path=xl/ctrlProps/ctrlProp42.xml><?xml version="1.0" encoding="utf-8"?>
<formControlPr xmlns="http://schemas.microsoft.com/office/spreadsheetml/2009/9/main" objectType="Drop" dropStyle="combo" dx="16" fmlaRange="Aux!$H$3:$H$12" noThreeD="1" sel="0" val="0"/>
</file>

<file path=xl/ctrlProps/ctrlProp43.xml><?xml version="1.0" encoding="utf-8"?>
<formControlPr xmlns="http://schemas.microsoft.com/office/spreadsheetml/2009/9/main" objectType="Drop" dropStyle="combo" dx="16" fmlaRange="Aux!$H$3:$H$12" noThreeD="1" sel="0" val="0"/>
</file>

<file path=xl/ctrlProps/ctrlProp44.xml><?xml version="1.0" encoding="utf-8"?>
<formControlPr xmlns="http://schemas.microsoft.com/office/spreadsheetml/2009/9/main" objectType="Drop" dropStyle="combo" dx="16" fmlaRange="Aux!$H$3:$H$12" noThreeD="1" sel="0" val="0"/>
</file>

<file path=xl/ctrlProps/ctrlProp45.xml><?xml version="1.0" encoding="utf-8"?>
<formControlPr xmlns="http://schemas.microsoft.com/office/spreadsheetml/2009/9/main" objectType="Drop" dropStyle="combo" dx="16" fmlaRange="Aux!$H$3:$H$12" noThreeD="1" sel="0" val="0"/>
</file>

<file path=xl/ctrlProps/ctrlProp46.xml><?xml version="1.0" encoding="utf-8"?>
<formControlPr xmlns="http://schemas.microsoft.com/office/spreadsheetml/2009/9/main" objectType="Drop" dropStyle="combo" dx="16" fmlaRange="Aux!$H$3:$H$12" noThreeD="1" sel="0" val="0"/>
</file>

<file path=xl/ctrlProps/ctrlProp47.xml><?xml version="1.0" encoding="utf-8"?>
<formControlPr xmlns="http://schemas.microsoft.com/office/spreadsheetml/2009/9/main" objectType="Drop" dropStyle="combo" dx="16" fmlaRange="Aux!$H$3:$H$12" noThreeD="1" sel="0" val="0"/>
</file>

<file path=xl/ctrlProps/ctrlProp48.xml><?xml version="1.0" encoding="utf-8"?>
<formControlPr xmlns="http://schemas.microsoft.com/office/spreadsheetml/2009/9/main" objectType="Drop" dropStyle="combo" dx="16" fmlaRange="Aux!$H$3:$H$12" noThreeD="1" sel="0" val="0"/>
</file>

<file path=xl/ctrlProps/ctrlProp49.xml><?xml version="1.0" encoding="utf-8"?>
<formControlPr xmlns="http://schemas.microsoft.com/office/spreadsheetml/2009/9/main" objectType="Drop" dropStyle="combo" dx="16" fmlaRange="Aux!$H$3:$H$12" noThreeD="1" sel="0" val="0"/>
</file>

<file path=xl/ctrlProps/ctrlProp5.xml><?xml version="1.0" encoding="utf-8"?>
<formControlPr xmlns="http://schemas.microsoft.com/office/spreadsheetml/2009/9/main" objectType="CheckBox" fmlaLink="$D$18" lockText="1" noThreeD="1"/>
</file>

<file path=xl/ctrlProps/ctrlProp50.xml><?xml version="1.0" encoding="utf-8"?>
<formControlPr xmlns="http://schemas.microsoft.com/office/spreadsheetml/2009/9/main" objectType="Drop" dropStyle="combo" dx="16" fmlaRange="Aux!$H$3:$H$12" noThreeD="1" sel="0" val="0"/>
</file>

<file path=xl/ctrlProps/ctrlProp51.xml><?xml version="1.0" encoding="utf-8"?>
<formControlPr xmlns="http://schemas.microsoft.com/office/spreadsheetml/2009/9/main" objectType="Drop" dropStyle="combo" dx="16" fmlaRange="Aux!$H$3:$H$12" noThreeD="1" sel="0" val="0"/>
</file>

<file path=xl/ctrlProps/ctrlProp52.xml><?xml version="1.0" encoding="utf-8"?>
<formControlPr xmlns="http://schemas.microsoft.com/office/spreadsheetml/2009/9/main" objectType="Drop" dropStyle="combo" dx="16" fmlaRange="Aux!$H$3:$H$12" noThreeD="1" sel="0" val="0"/>
</file>

<file path=xl/ctrlProps/ctrlProp6.xml><?xml version="1.0" encoding="utf-8"?>
<formControlPr xmlns="http://schemas.microsoft.com/office/spreadsheetml/2009/9/main" objectType="CheckBox" fmlaLink="$D$19" lockText="1" noThreeD="1"/>
</file>

<file path=xl/ctrlProps/ctrlProp7.xml><?xml version="1.0" encoding="utf-8"?>
<formControlPr xmlns="http://schemas.microsoft.com/office/spreadsheetml/2009/9/main" objectType="CheckBox" fmlaLink="$D$20" lockText="1" noThreeD="1"/>
</file>

<file path=xl/ctrlProps/ctrlProp8.xml><?xml version="1.0" encoding="utf-8"?>
<formControlPr xmlns="http://schemas.microsoft.com/office/spreadsheetml/2009/9/main" objectType="CheckBox" fmlaLink="$D$21" lockText="1" noThreeD="1"/>
</file>

<file path=xl/ctrlProps/ctrlProp9.xml><?xml version="1.0" encoding="utf-8"?>
<formControlPr xmlns="http://schemas.microsoft.com/office/spreadsheetml/2009/9/main" objectType="CheckBox" fmlaLink="$D$26" lockText="1" noThreeD="1"/>
</file>

<file path=xl/drawings/_rels/drawing1.xml.rels><?xml version="1.0" encoding="UTF-8" standalone="yes"?>
<Relationships xmlns="http://schemas.openxmlformats.org/package/2006/relationships"><Relationship Id="rId3" Type="http://schemas.openxmlformats.org/officeDocument/2006/relationships/hyperlink" Target="#'CRE 1 Requisitos'!A1"/><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RE 1 Car&#225;tula'!A1"/><Relationship Id="rId1" Type="http://schemas.openxmlformats.org/officeDocument/2006/relationships/hyperlink" Target="#'CRE 1 Anexo'!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RE 1 Car&#225;tula'!A1"/><Relationship Id="rId1" Type="http://schemas.openxmlformats.org/officeDocument/2006/relationships/hyperlink" Target="#'CRE 1 Requisitos'!A1"/></Relationships>
</file>

<file path=xl/drawings/_rels/drawing4.xml.rels><?xml version="1.0" encoding="UTF-8" standalone="yes"?>
<Relationships xmlns="http://schemas.openxmlformats.org/package/2006/relationships"><Relationship Id="rId1" Type="http://schemas.openxmlformats.org/officeDocument/2006/relationships/hyperlink" Target="#'CRE 1 Requisitos'!A117"/></Relationships>
</file>

<file path=xl/drawings/_rels/drawing5.xml.rels><?xml version="1.0" encoding="UTF-8" standalone="yes"?>
<Relationships xmlns="http://schemas.openxmlformats.org/package/2006/relationships"><Relationship Id="rId1" Type="http://schemas.openxmlformats.org/officeDocument/2006/relationships/hyperlink" Target="#'CRE 1 Requisitos'!D117"/></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34</xdr:row>
      <xdr:rowOff>47625</xdr:rowOff>
    </xdr:to>
    <xdr:sp macro="" textlink="">
      <xdr:nvSpPr>
        <xdr:cNvPr id="23" name="CuadroTexto 22"/>
        <xdr:cNvSpPr txBox="1"/>
      </xdr:nvSpPr>
      <xdr:spPr>
        <a:xfrm>
          <a:off x="1676400" y="18500148"/>
          <a:ext cx="4933950" cy="492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endParaRPr lang="es-MX" sz="1100" b="1">
            <a:latin typeface="Arial Narrow" panose="020B0606020202030204" pitchFamily="34" charset="0"/>
          </a:endParaRPr>
        </a:p>
      </xdr:txBody>
    </xdr:sp>
    <xdr:clientData/>
  </xdr:twoCellAnchor>
  <xdr:twoCellAnchor>
    <xdr:from>
      <xdr:col>0</xdr:col>
      <xdr:colOff>109008</xdr:colOff>
      <xdr:row>37</xdr:row>
      <xdr:rowOff>55706</xdr:rowOff>
    </xdr:from>
    <xdr:to>
      <xdr:col>0</xdr:col>
      <xdr:colOff>2433108</xdr:colOff>
      <xdr:row>39</xdr:row>
      <xdr:rowOff>63499</xdr:rowOff>
    </xdr:to>
    <xdr:sp macro="" textlink="">
      <xdr:nvSpPr>
        <xdr:cNvPr id="5" name="Proceso 4">
          <a:hlinkClick xmlns:r="http://schemas.openxmlformats.org/officeDocument/2006/relationships" r:id="rId3"/>
        </xdr:cNvPr>
        <xdr:cNvSpPr/>
      </xdr:nvSpPr>
      <xdr:spPr>
        <a:xfrm>
          <a:off x="109008" y="26849531"/>
          <a:ext cx="2324100" cy="42689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Inicio</a:t>
          </a:r>
          <a:r>
            <a:rPr lang="es-MX" sz="1100" baseline="0">
              <a:latin typeface="Arial Narrow" panose="020B0606020202030204" pitchFamily="34" charset="0"/>
            </a:rPr>
            <a:t> del llenado de  la Solicitud.</a:t>
          </a:r>
          <a:endParaRPr lang="es-MX" sz="11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212</xdr:row>
      <xdr:rowOff>180975</xdr:rowOff>
    </xdr:from>
    <xdr:to>
      <xdr:col>1</xdr:col>
      <xdr:colOff>1400175</xdr:colOff>
      <xdr:row>212</xdr:row>
      <xdr:rowOff>476250</xdr:rowOff>
    </xdr:to>
    <xdr:sp macro="" textlink="">
      <xdr:nvSpPr>
        <xdr:cNvPr id="3" name="Proceso 2">
          <a:hlinkClick xmlns:r="http://schemas.openxmlformats.org/officeDocument/2006/relationships" r:id="rId1"/>
        </xdr:cNvPr>
        <xdr:cNvSpPr/>
      </xdr:nvSpPr>
      <xdr:spPr>
        <a:xfrm>
          <a:off x="180975" y="52263675"/>
          <a:ext cx="1981200" cy="2952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Ir al Anexo 1</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5</xdr:row>
          <xdr:rowOff>85725</xdr:rowOff>
        </xdr:from>
        <xdr:to>
          <xdr:col>2</xdr:col>
          <xdr:colOff>704850</xdr:colOff>
          <xdr:row>5</xdr:row>
          <xdr:rowOff>266700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5</xdr:row>
          <xdr:rowOff>95250</xdr:rowOff>
        </xdr:from>
        <xdr:to>
          <xdr:col>2</xdr:col>
          <xdr:colOff>2667000</xdr:colOff>
          <xdr:row>5</xdr:row>
          <xdr:rowOff>285750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2714625</xdr:colOff>
          <xdr:row>5</xdr:row>
          <xdr:rowOff>95250</xdr:rowOff>
        </xdr:from>
        <xdr:to>
          <xdr:col>3</xdr:col>
          <xdr:colOff>0</xdr:colOff>
          <xdr:row>5</xdr:row>
          <xdr:rowOff>285750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104775</xdr:rowOff>
        </xdr:from>
        <xdr:to>
          <xdr:col>2</xdr:col>
          <xdr:colOff>1171575</xdr:colOff>
          <xdr:row>16</xdr:row>
          <xdr:rowOff>9525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38100</xdr:rowOff>
        </xdr:from>
        <xdr:to>
          <xdr:col>2</xdr:col>
          <xdr:colOff>1171575</xdr:colOff>
          <xdr:row>18</xdr:row>
          <xdr:rowOff>47625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xdr:row>
          <xdr:rowOff>38100</xdr:rowOff>
        </xdr:from>
        <xdr:to>
          <xdr:col>2</xdr:col>
          <xdr:colOff>1171575</xdr:colOff>
          <xdr:row>19</xdr:row>
          <xdr:rowOff>47625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1171575</xdr:colOff>
          <xdr:row>20</xdr:row>
          <xdr:rowOff>47625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20</xdr:row>
          <xdr:rowOff>38100</xdr:rowOff>
        </xdr:from>
        <xdr:to>
          <xdr:col>2</xdr:col>
          <xdr:colOff>1171575</xdr:colOff>
          <xdr:row>21</xdr:row>
          <xdr:rowOff>47625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25</xdr:row>
          <xdr:rowOff>38100</xdr:rowOff>
        </xdr:from>
        <xdr:to>
          <xdr:col>2</xdr:col>
          <xdr:colOff>1762125</xdr:colOff>
          <xdr:row>26</xdr:row>
          <xdr:rowOff>85725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19050</xdr:rowOff>
        </xdr:from>
        <xdr:to>
          <xdr:col>2</xdr:col>
          <xdr:colOff>1762125</xdr:colOff>
          <xdr:row>29</xdr:row>
          <xdr:rowOff>66675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petrquímicos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32</xdr:row>
          <xdr:rowOff>28575</xdr:rowOff>
        </xdr:from>
        <xdr:to>
          <xdr:col>2</xdr:col>
          <xdr:colOff>1762125</xdr:colOff>
          <xdr:row>33</xdr:row>
          <xdr:rowOff>76200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Bioenergéticos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123825</xdr:rowOff>
        </xdr:from>
        <xdr:to>
          <xdr:col>2</xdr:col>
          <xdr:colOff>809625</xdr:colOff>
          <xdr:row>70</xdr:row>
          <xdr:rowOff>209550</xdr:rowOff>
        </xdr:to>
        <xdr:sp macro="" textlink="">
          <xdr:nvSpPr>
            <xdr:cNvPr id="3105" name="Option Button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276225</xdr:rowOff>
        </xdr:from>
        <xdr:to>
          <xdr:col>2</xdr:col>
          <xdr:colOff>809625</xdr:colOff>
          <xdr:row>71</xdr:row>
          <xdr:rowOff>47625</xdr:rowOff>
        </xdr:to>
        <xdr:sp macro="" textlink="">
          <xdr:nvSpPr>
            <xdr:cNvPr id="3106" name="Option Button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xdr:col>
      <xdr:colOff>1552575</xdr:colOff>
      <xdr:row>212</xdr:row>
      <xdr:rowOff>190500</xdr:rowOff>
    </xdr:from>
    <xdr:to>
      <xdr:col>1</xdr:col>
      <xdr:colOff>3733800</xdr:colOff>
      <xdr:row>212</xdr:row>
      <xdr:rowOff>495300</xdr:rowOff>
    </xdr:to>
    <xdr:sp macro="" textlink="">
      <xdr:nvSpPr>
        <xdr:cNvPr id="18" name="Proceso 17">
          <a:hlinkClick xmlns:r="http://schemas.openxmlformats.org/officeDocument/2006/relationships" r:id="rId2"/>
        </xdr:cNvPr>
        <xdr:cNvSpPr/>
      </xdr:nvSpPr>
      <xdr:spPr>
        <a:xfrm>
          <a:off x="2314575" y="51701700"/>
          <a:ext cx="2181225" cy="30480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19050</xdr:rowOff>
        </xdr:from>
        <xdr:to>
          <xdr:col>2</xdr:col>
          <xdr:colOff>3867150</xdr:colOff>
          <xdr:row>6</xdr:row>
          <xdr:rowOff>276225</xdr:rowOff>
        </xdr:to>
        <xdr:sp macro="" textlink="">
          <xdr:nvSpPr>
            <xdr:cNvPr id="3167" name="Drop Down 95" hidden="1">
              <a:extLst>
                <a:ext uri="{63B3BB69-23CF-44E3-9099-C40C66FF867C}">
                  <a14:compatExt spid="_x0000_s3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828675</xdr:colOff>
      <xdr:row>3</xdr:row>
      <xdr:rowOff>142121</xdr:rowOff>
    </xdr:to>
    <xdr:pic>
      <xdr:nvPicPr>
        <xdr:cNvPr id="19" name="Imagen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123825</xdr:colOff>
          <xdr:row>22</xdr:row>
          <xdr:rowOff>38100</xdr:rowOff>
        </xdr:from>
        <xdr:to>
          <xdr:col>2</xdr:col>
          <xdr:colOff>1171575</xdr:colOff>
          <xdr:row>23</xdr:row>
          <xdr:rowOff>47625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Gas LP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28575</xdr:rowOff>
        </xdr:from>
        <xdr:to>
          <xdr:col>2</xdr:col>
          <xdr:colOff>3867150</xdr:colOff>
          <xdr:row>12</xdr:row>
          <xdr:rowOff>247650</xdr:rowOff>
        </xdr:to>
        <xdr:sp macro="" textlink="">
          <xdr:nvSpPr>
            <xdr:cNvPr id="3170" name="Drop Down 98" hidden="1">
              <a:extLst>
                <a:ext uri="{63B3BB69-23CF-44E3-9099-C40C66FF867C}">
                  <a14:compatExt spid="_x0000_s3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104775</xdr:rowOff>
        </xdr:from>
        <xdr:to>
          <xdr:col>2</xdr:col>
          <xdr:colOff>1171575</xdr:colOff>
          <xdr:row>16</xdr:row>
          <xdr:rowOff>9525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Petróleo</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239183</xdr:colOff>
      <xdr:row>51</xdr:row>
      <xdr:rowOff>148167</xdr:rowOff>
    </xdr:from>
    <xdr:to>
      <xdr:col>1</xdr:col>
      <xdr:colOff>1798638</xdr:colOff>
      <xdr:row>51</xdr:row>
      <xdr:rowOff>621242</xdr:rowOff>
    </xdr:to>
    <xdr:sp macro="" textlink="">
      <xdr:nvSpPr>
        <xdr:cNvPr id="4" name="Proceso 3">
          <a:hlinkClick xmlns:r="http://schemas.openxmlformats.org/officeDocument/2006/relationships" r:id="rId1"/>
        </xdr:cNvPr>
        <xdr:cNvSpPr/>
      </xdr:nvSpPr>
      <xdr:spPr>
        <a:xfrm>
          <a:off x="1820333" y="16197792"/>
          <a:ext cx="1559455" cy="4730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anterior </a:t>
          </a:r>
          <a:r>
            <a:rPr lang="es-MX" sz="1100" i="1" baseline="0">
              <a:latin typeface="Arial Narrow" panose="020B0606020202030204" pitchFamily="34" charset="0"/>
            </a:rPr>
            <a:t>Requisitos</a:t>
          </a:r>
          <a:endParaRPr lang="es-MX" sz="1100">
            <a:latin typeface="Arial Narrow" panose="020B0606020202030204" pitchFamily="34" charset="0"/>
          </a:endParaRPr>
        </a:p>
      </xdr:txBody>
    </xdr:sp>
    <xdr:clientData fLocksWithSheet="0"/>
  </xdr:twoCellAnchor>
  <mc:AlternateContent xmlns:mc="http://schemas.openxmlformats.org/markup-compatibility/2006">
    <mc:Choice xmlns:a14="http://schemas.microsoft.com/office/drawing/2010/main" Requires="a14">
      <xdr:twoCellAnchor editAs="oneCell">
        <xdr:from>
          <xdr:col>0</xdr:col>
          <xdr:colOff>228600</xdr:colOff>
          <xdr:row>12</xdr:row>
          <xdr:rowOff>295275</xdr:rowOff>
        </xdr:from>
        <xdr:to>
          <xdr:col>0</xdr:col>
          <xdr:colOff>1562100</xdr:colOff>
          <xdr:row>14</xdr:row>
          <xdr:rowOff>9525</xdr:rowOff>
        </xdr:to>
        <xdr:sp macro="" textlink="">
          <xdr:nvSpPr>
            <xdr:cNvPr id="4152" name="Drop Down 56" hidden="1">
              <a:extLst>
                <a:ext uri="{63B3BB69-23CF-44E3-9099-C40C66FF867C}">
                  <a14:compatExt spid="_x0000_s4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295275</xdr:rowOff>
        </xdr:from>
        <xdr:to>
          <xdr:col>0</xdr:col>
          <xdr:colOff>1562100</xdr:colOff>
          <xdr:row>15</xdr:row>
          <xdr:rowOff>9525</xdr:rowOff>
        </xdr:to>
        <xdr:sp macro="" textlink="">
          <xdr:nvSpPr>
            <xdr:cNvPr id="4153" name="Drop Down 57" hidden="1">
              <a:extLst>
                <a:ext uri="{63B3BB69-23CF-44E3-9099-C40C66FF867C}">
                  <a14:compatExt spid="_x0000_s4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295275</xdr:rowOff>
        </xdr:from>
        <xdr:to>
          <xdr:col>0</xdr:col>
          <xdr:colOff>1562100</xdr:colOff>
          <xdr:row>16</xdr:row>
          <xdr:rowOff>9525</xdr:rowOff>
        </xdr:to>
        <xdr:sp macro="" textlink="">
          <xdr:nvSpPr>
            <xdr:cNvPr id="4154" name="Drop Down 58" hidden="1">
              <a:extLst>
                <a:ext uri="{63B3BB69-23CF-44E3-9099-C40C66FF867C}">
                  <a14:compatExt spid="_x0000_s4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295275</xdr:rowOff>
        </xdr:from>
        <xdr:to>
          <xdr:col>0</xdr:col>
          <xdr:colOff>1562100</xdr:colOff>
          <xdr:row>17</xdr:row>
          <xdr:rowOff>9525</xdr:rowOff>
        </xdr:to>
        <xdr:sp macro="" textlink="">
          <xdr:nvSpPr>
            <xdr:cNvPr id="4155" name="Drop Down 59" hidden="1">
              <a:extLst>
                <a:ext uri="{63B3BB69-23CF-44E3-9099-C40C66FF867C}">
                  <a14:compatExt spid="_x0000_s4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323850</xdr:rowOff>
        </xdr:from>
        <xdr:to>
          <xdr:col>0</xdr:col>
          <xdr:colOff>1562100</xdr:colOff>
          <xdr:row>18</xdr:row>
          <xdr:rowOff>9525</xdr:rowOff>
        </xdr:to>
        <xdr:sp macro="" textlink="">
          <xdr:nvSpPr>
            <xdr:cNvPr id="4156" name="Drop Down 60" hidden="1">
              <a:extLst>
                <a:ext uri="{63B3BB69-23CF-44E3-9099-C40C66FF867C}">
                  <a14:compatExt spid="_x0000_s4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295275</xdr:rowOff>
        </xdr:from>
        <xdr:to>
          <xdr:col>0</xdr:col>
          <xdr:colOff>1562100</xdr:colOff>
          <xdr:row>19</xdr:row>
          <xdr:rowOff>9525</xdr:rowOff>
        </xdr:to>
        <xdr:sp macro="" textlink="">
          <xdr:nvSpPr>
            <xdr:cNvPr id="4157" name="Drop Down 61" hidden="1">
              <a:extLst>
                <a:ext uri="{63B3BB69-23CF-44E3-9099-C40C66FF867C}">
                  <a14:compatExt spid="_x0000_s4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295275</xdr:rowOff>
        </xdr:from>
        <xdr:to>
          <xdr:col>0</xdr:col>
          <xdr:colOff>1562100</xdr:colOff>
          <xdr:row>20</xdr:row>
          <xdr:rowOff>9525</xdr:rowOff>
        </xdr:to>
        <xdr:sp macro="" textlink="">
          <xdr:nvSpPr>
            <xdr:cNvPr id="4158" name="Drop Down 62" hidden="1">
              <a:extLst>
                <a:ext uri="{63B3BB69-23CF-44E3-9099-C40C66FF867C}">
                  <a14:compatExt spid="_x0000_s4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295275</xdr:rowOff>
        </xdr:from>
        <xdr:to>
          <xdr:col>0</xdr:col>
          <xdr:colOff>1562100</xdr:colOff>
          <xdr:row>21</xdr:row>
          <xdr:rowOff>9525</xdr:rowOff>
        </xdr:to>
        <xdr:sp macro="" textlink="">
          <xdr:nvSpPr>
            <xdr:cNvPr id="4159" name="Drop Down 63" hidden="1">
              <a:extLst>
                <a:ext uri="{63B3BB69-23CF-44E3-9099-C40C66FF867C}">
                  <a14:compatExt spid="_x0000_s4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295275</xdr:rowOff>
        </xdr:from>
        <xdr:to>
          <xdr:col>0</xdr:col>
          <xdr:colOff>1562100</xdr:colOff>
          <xdr:row>22</xdr:row>
          <xdr:rowOff>9525</xdr:rowOff>
        </xdr:to>
        <xdr:sp macro="" textlink="">
          <xdr:nvSpPr>
            <xdr:cNvPr id="4160" name="Drop Down 64" hidden="1">
              <a:extLst>
                <a:ext uri="{63B3BB69-23CF-44E3-9099-C40C66FF867C}">
                  <a14:compatExt spid="_x0000_s4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295275</xdr:rowOff>
        </xdr:from>
        <xdr:to>
          <xdr:col>0</xdr:col>
          <xdr:colOff>1562100</xdr:colOff>
          <xdr:row>23</xdr:row>
          <xdr:rowOff>9525</xdr:rowOff>
        </xdr:to>
        <xdr:sp macro="" textlink="">
          <xdr:nvSpPr>
            <xdr:cNvPr id="4161" name="Drop Down 65" hidden="1">
              <a:extLst>
                <a:ext uri="{63B3BB69-23CF-44E3-9099-C40C66FF867C}">
                  <a14:compatExt spid="_x0000_s4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295275</xdr:rowOff>
        </xdr:from>
        <xdr:to>
          <xdr:col>0</xdr:col>
          <xdr:colOff>1562100</xdr:colOff>
          <xdr:row>24</xdr:row>
          <xdr:rowOff>9525</xdr:rowOff>
        </xdr:to>
        <xdr:sp macro="" textlink="">
          <xdr:nvSpPr>
            <xdr:cNvPr id="4162" name="Drop Down 66" hidden="1">
              <a:extLst>
                <a:ext uri="{63B3BB69-23CF-44E3-9099-C40C66FF867C}">
                  <a14:compatExt spid="_x0000_s4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295275</xdr:rowOff>
        </xdr:from>
        <xdr:to>
          <xdr:col>0</xdr:col>
          <xdr:colOff>1562100</xdr:colOff>
          <xdr:row>25</xdr:row>
          <xdr:rowOff>9525</xdr:rowOff>
        </xdr:to>
        <xdr:sp macro="" textlink="">
          <xdr:nvSpPr>
            <xdr:cNvPr id="4163" name="Drop Down 67" hidden="1">
              <a:extLst>
                <a:ext uri="{63B3BB69-23CF-44E3-9099-C40C66FF867C}">
                  <a14:compatExt spid="_x0000_s4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295275</xdr:rowOff>
        </xdr:from>
        <xdr:to>
          <xdr:col>0</xdr:col>
          <xdr:colOff>1562100</xdr:colOff>
          <xdr:row>26</xdr:row>
          <xdr:rowOff>9525</xdr:rowOff>
        </xdr:to>
        <xdr:sp macro="" textlink="">
          <xdr:nvSpPr>
            <xdr:cNvPr id="4164" name="Drop Down 68" hidden="1">
              <a:extLst>
                <a:ext uri="{63B3BB69-23CF-44E3-9099-C40C66FF867C}">
                  <a14:compatExt spid="_x0000_s4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295275</xdr:rowOff>
        </xdr:from>
        <xdr:to>
          <xdr:col>0</xdr:col>
          <xdr:colOff>1562100</xdr:colOff>
          <xdr:row>27</xdr:row>
          <xdr:rowOff>9525</xdr:rowOff>
        </xdr:to>
        <xdr:sp macro="" textlink="">
          <xdr:nvSpPr>
            <xdr:cNvPr id="4165" name="Drop Down 69" hidden="1">
              <a:extLst>
                <a:ext uri="{63B3BB69-23CF-44E3-9099-C40C66FF867C}">
                  <a14:compatExt spid="_x0000_s4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295275</xdr:rowOff>
        </xdr:from>
        <xdr:to>
          <xdr:col>0</xdr:col>
          <xdr:colOff>1562100</xdr:colOff>
          <xdr:row>28</xdr:row>
          <xdr:rowOff>9525</xdr:rowOff>
        </xdr:to>
        <xdr:sp macro="" textlink="">
          <xdr:nvSpPr>
            <xdr:cNvPr id="4166" name="Drop Down 70" hidden="1">
              <a:extLst>
                <a:ext uri="{63B3BB69-23CF-44E3-9099-C40C66FF867C}">
                  <a14:compatExt spid="_x0000_s4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295275</xdr:rowOff>
        </xdr:from>
        <xdr:to>
          <xdr:col>0</xdr:col>
          <xdr:colOff>1562100</xdr:colOff>
          <xdr:row>29</xdr:row>
          <xdr:rowOff>9525</xdr:rowOff>
        </xdr:to>
        <xdr:sp macro="" textlink="">
          <xdr:nvSpPr>
            <xdr:cNvPr id="4167" name="Drop Down 71" hidden="1">
              <a:extLst>
                <a:ext uri="{63B3BB69-23CF-44E3-9099-C40C66FF867C}">
                  <a14:compatExt spid="_x0000_s4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295275</xdr:rowOff>
        </xdr:from>
        <xdr:to>
          <xdr:col>0</xdr:col>
          <xdr:colOff>1562100</xdr:colOff>
          <xdr:row>30</xdr:row>
          <xdr:rowOff>9525</xdr:rowOff>
        </xdr:to>
        <xdr:sp macro="" textlink="">
          <xdr:nvSpPr>
            <xdr:cNvPr id="4168" name="Drop Down 72" hidden="1">
              <a:extLst>
                <a:ext uri="{63B3BB69-23CF-44E3-9099-C40C66FF867C}">
                  <a14:compatExt spid="_x0000_s4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295275</xdr:rowOff>
        </xdr:from>
        <xdr:to>
          <xdr:col>0</xdr:col>
          <xdr:colOff>1562100</xdr:colOff>
          <xdr:row>31</xdr:row>
          <xdr:rowOff>9525</xdr:rowOff>
        </xdr:to>
        <xdr:sp macro="" textlink="">
          <xdr:nvSpPr>
            <xdr:cNvPr id="4169" name="Drop Down 73" hidden="1">
              <a:extLst>
                <a:ext uri="{63B3BB69-23CF-44E3-9099-C40C66FF867C}">
                  <a14:compatExt spid="_x0000_s4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295275</xdr:rowOff>
        </xdr:from>
        <xdr:to>
          <xdr:col>0</xdr:col>
          <xdr:colOff>1562100</xdr:colOff>
          <xdr:row>32</xdr:row>
          <xdr:rowOff>9525</xdr:rowOff>
        </xdr:to>
        <xdr:sp macro="" textlink="">
          <xdr:nvSpPr>
            <xdr:cNvPr id="4170" name="Drop Down 74" hidden="1">
              <a:extLst>
                <a:ext uri="{63B3BB69-23CF-44E3-9099-C40C66FF867C}">
                  <a14:compatExt spid="_x0000_s4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31</xdr:row>
          <xdr:rowOff>295275</xdr:rowOff>
        </xdr:from>
        <xdr:to>
          <xdr:col>0</xdr:col>
          <xdr:colOff>1562100</xdr:colOff>
          <xdr:row>33</xdr:row>
          <xdr:rowOff>9525</xdr:rowOff>
        </xdr:to>
        <xdr:sp macro="" textlink="">
          <xdr:nvSpPr>
            <xdr:cNvPr id="4171" name="Drop Down 75" hidden="1">
              <a:extLst>
                <a:ext uri="{63B3BB69-23CF-44E3-9099-C40C66FF867C}">
                  <a14:compatExt spid="_x0000_s4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32</xdr:row>
          <xdr:rowOff>295275</xdr:rowOff>
        </xdr:from>
        <xdr:to>
          <xdr:col>0</xdr:col>
          <xdr:colOff>1562100</xdr:colOff>
          <xdr:row>34</xdr:row>
          <xdr:rowOff>9525</xdr:rowOff>
        </xdr:to>
        <xdr:sp macro="" textlink="">
          <xdr:nvSpPr>
            <xdr:cNvPr id="4172" name="Drop Down 76" hidden="1">
              <a:extLst>
                <a:ext uri="{63B3BB69-23CF-44E3-9099-C40C66FF867C}">
                  <a14:compatExt spid="_x0000_s4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33</xdr:row>
          <xdr:rowOff>295275</xdr:rowOff>
        </xdr:from>
        <xdr:to>
          <xdr:col>0</xdr:col>
          <xdr:colOff>1562100</xdr:colOff>
          <xdr:row>35</xdr:row>
          <xdr:rowOff>9525</xdr:rowOff>
        </xdr:to>
        <xdr:sp macro="" textlink="">
          <xdr:nvSpPr>
            <xdr:cNvPr id="4173" name="Drop Down 77" hidden="1">
              <a:extLst>
                <a:ext uri="{63B3BB69-23CF-44E3-9099-C40C66FF867C}">
                  <a14:compatExt spid="_x0000_s4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34</xdr:row>
          <xdr:rowOff>295275</xdr:rowOff>
        </xdr:from>
        <xdr:to>
          <xdr:col>0</xdr:col>
          <xdr:colOff>1562100</xdr:colOff>
          <xdr:row>36</xdr:row>
          <xdr:rowOff>9525</xdr:rowOff>
        </xdr:to>
        <xdr:sp macro="" textlink="">
          <xdr:nvSpPr>
            <xdr:cNvPr id="4174" name="Drop Down 78" hidden="1">
              <a:extLst>
                <a:ext uri="{63B3BB69-23CF-44E3-9099-C40C66FF867C}">
                  <a14:compatExt spid="_x0000_s4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35</xdr:row>
          <xdr:rowOff>295275</xdr:rowOff>
        </xdr:from>
        <xdr:to>
          <xdr:col>0</xdr:col>
          <xdr:colOff>1562100</xdr:colOff>
          <xdr:row>37</xdr:row>
          <xdr:rowOff>9525</xdr:rowOff>
        </xdr:to>
        <xdr:sp macro="" textlink="">
          <xdr:nvSpPr>
            <xdr:cNvPr id="4175" name="Drop Down 79" hidden="1">
              <a:extLst>
                <a:ext uri="{63B3BB69-23CF-44E3-9099-C40C66FF867C}">
                  <a14:compatExt spid="_x0000_s4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36</xdr:row>
          <xdr:rowOff>295275</xdr:rowOff>
        </xdr:from>
        <xdr:to>
          <xdr:col>0</xdr:col>
          <xdr:colOff>1562100</xdr:colOff>
          <xdr:row>38</xdr:row>
          <xdr:rowOff>9525</xdr:rowOff>
        </xdr:to>
        <xdr:sp macro="" textlink="">
          <xdr:nvSpPr>
            <xdr:cNvPr id="4176" name="Drop Down 80" hidden="1">
              <a:extLst>
                <a:ext uri="{63B3BB69-23CF-44E3-9099-C40C66FF867C}">
                  <a14:compatExt spid="_x0000_s4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295275</xdr:rowOff>
        </xdr:from>
        <xdr:to>
          <xdr:col>0</xdr:col>
          <xdr:colOff>1562100</xdr:colOff>
          <xdr:row>39</xdr:row>
          <xdr:rowOff>9525</xdr:rowOff>
        </xdr:to>
        <xdr:sp macro="" textlink="">
          <xdr:nvSpPr>
            <xdr:cNvPr id="4177" name="Drop Down 81" hidden="1">
              <a:extLst>
                <a:ext uri="{63B3BB69-23CF-44E3-9099-C40C66FF867C}">
                  <a14:compatExt spid="_x0000_s4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38</xdr:row>
          <xdr:rowOff>295275</xdr:rowOff>
        </xdr:from>
        <xdr:to>
          <xdr:col>0</xdr:col>
          <xdr:colOff>1562100</xdr:colOff>
          <xdr:row>40</xdr:row>
          <xdr:rowOff>9525</xdr:rowOff>
        </xdr:to>
        <xdr:sp macro="" textlink="">
          <xdr:nvSpPr>
            <xdr:cNvPr id="4178" name="Drop Down 82" hidden="1">
              <a:extLst>
                <a:ext uri="{63B3BB69-23CF-44E3-9099-C40C66FF867C}">
                  <a14:compatExt spid="_x0000_s4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295275</xdr:rowOff>
        </xdr:from>
        <xdr:to>
          <xdr:col>0</xdr:col>
          <xdr:colOff>1562100</xdr:colOff>
          <xdr:row>41</xdr:row>
          <xdr:rowOff>9525</xdr:rowOff>
        </xdr:to>
        <xdr:sp macro="" textlink="">
          <xdr:nvSpPr>
            <xdr:cNvPr id="4179" name="Drop Down 83" hidden="1">
              <a:extLst>
                <a:ext uri="{63B3BB69-23CF-44E3-9099-C40C66FF867C}">
                  <a14:compatExt spid="_x0000_s4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40</xdr:row>
          <xdr:rowOff>295275</xdr:rowOff>
        </xdr:from>
        <xdr:to>
          <xdr:col>0</xdr:col>
          <xdr:colOff>1562100</xdr:colOff>
          <xdr:row>42</xdr:row>
          <xdr:rowOff>9525</xdr:rowOff>
        </xdr:to>
        <xdr:sp macro="" textlink="">
          <xdr:nvSpPr>
            <xdr:cNvPr id="4180" name="Drop Down 84" hidden="1">
              <a:extLst>
                <a:ext uri="{63B3BB69-23CF-44E3-9099-C40C66FF867C}">
                  <a14:compatExt spid="_x0000_s4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0</xdr:rowOff>
        </xdr:from>
        <xdr:to>
          <xdr:col>0</xdr:col>
          <xdr:colOff>1562100</xdr:colOff>
          <xdr:row>43</xdr:row>
          <xdr:rowOff>9525</xdr:rowOff>
        </xdr:to>
        <xdr:sp macro="" textlink="">
          <xdr:nvSpPr>
            <xdr:cNvPr id="4181" name="Drop Down 85" hidden="1">
              <a:extLst>
                <a:ext uri="{63B3BB69-23CF-44E3-9099-C40C66FF867C}">
                  <a14:compatExt spid="_x0000_s4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43</xdr:row>
          <xdr:rowOff>0</xdr:rowOff>
        </xdr:from>
        <xdr:to>
          <xdr:col>0</xdr:col>
          <xdr:colOff>1562100</xdr:colOff>
          <xdr:row>44</xdr:row>
          <xdr:rowOff>9525</xdr:rowOff>
        </xdr:to>
        <xdr:sp macro="" textlink="">
          <xdr:nvSpPr>
            <xdr:cNvPr id="4182" name="Drop Down 86" hidden="1">
              <a:extLst>
                <a:ext uri="{63B3BB69-23CF-44E3-9099-C40C66FF867C}">
                  <a14:compatExt spid="_x0000_s4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44</xdr:row>
          <xdr:rowOff>0</xdr:rowOff>
        </xdr:from>
        <xdr:to>
          <xdr:col>0</xdr:col>
          <xdr:colOff>1562100</xdr:colOff>
          <xdr:row>45</xdr:row>
          <xdr:rowOff>9525</xdr:rowOff>
        </xdr:to>
        <xdr:sp macro="" textlink="">
          <xdr:nvSpPr>
            <xdr:cNvPr id="4183" name="Drop Down 87" hidden="1">
              <a:extLst>
                <a:ext uri="{63B3BB69-23CF-44E3-9099-C40C66FF867C}">
                  <a14:compatExt spid="_x0000_s4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45</xdr:row>
          <xdr:rowOff>0</xdr:rowOff>
        </xdr:from>
        <xdr:to>
          <xdr:col>0</xdr:col>
          <xdr:colOff>1562100</xdr:colOff>
          <xdr:row>46</xdr:row>
          <xdr:rowOff>9525</xdr:rowOff>
        </xdr:to>
        <xdr:sp macro="" textlink="">
          <xdr:nvSpPr>
            <xdr:cNvPr id="4184" name="Drop Down 88" hidden="1">
              <a:extLst>
                <a:ext uri="{63B3BB69-23CF-44E3-9099-C40C66FF867C}">
                  <a14:compatExt spid="_x0000_s4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46</xdr:row>
          <xdr:rowOff>0</xdr:rowOff>
        </xdr:from>
        <xdr:to>
          <xdr:col>0</xdr:col>
          <xdr:colOff>1562100</xdr:colOff>
          <xdr:row>47</xdr:row>
          <xdr:rowOff>9525</xdr:rowOff>
        </xdr:to>
        <xdr:sp macro="" textlink="">
          <xdr:nvSpPr>
            <xdr:cNvPr id="4185" name="Drop Down 89" hidden="1">
              <a:extLst>
                <a:ext uri="{63B3BB69-23CF-44E3-9099-C40C66FF867C}">
                  <a14:compatExt spid="_x0000_s4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0</xdr:rowOff>
        </xdr:from>
        <xdr:to>
          <xdr:col>0</xdr:col>
          <xdr:colOff>1562100</xdr:colOff>
          <xdr:row>13</xdr:row>
          <xdr:rowOff>9525</xdr:rowOff>
        </xdr:to>
        <xdr:sp macro="" textlink="">
          <xdr:nvSpPr>
            <xdr:cNvPr id="4186" name="Drop Down 90" hidden="1">
              <a:extLst>
                <a:ext uri="{63B3BB69-23CF-44E3-9099-C40C66FF867C}">
                  <a14:compatExt spid="_x0000_s4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152400</xdr:colOff>
      <xdr:row>51</xdr:row>
      <xdr:rowOff>161925</xdr:rowOff>
    </xdr:from>
    <xdr:to>
      <xdr:col>1</xdr:col>
      <xdr:colOff>130705</xdr:colOff>
      <xdr:row>51</xdr:row>
      <xdr:rowOff>635000</xdr:rowOff>
    </xdr:to>
    <xdr:sp macro="" textlink="">
      <xdr:nvSpPr>
        <xdr:cNvPr id="39" name="Proceso 38">
          <a:hlinkClick xmlns:r="http://schemas.openxmlformats.org/officeDocument/2006/relationships" r:id="rId2"/>
        </xdr:cNvPr>
        <xdr:cNvSpPr/>
      </xdr:nvSpPr>
      <xdr:spPr>
        <a:xfrm>
          <a:off x="152400" y="16211550"/>
          <a:ext cx="1559455" cy="4730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Carátula</a:t>
          </a:r>
          <a:endParaRPr lang="es-MX" sz="1100">
            <a:latin typeface="Arial Narrow" panose="020B0606020202030204" pitchFamily="34" charset="0"/>
          </a:endParaRPr>
        </a:p>
      </xdr:txBody>
    </xdr:sp>
    <xdr:clientData fLocksWithSheet="0"/>
  </xdr:twoCellAnchor>
  <xdr:twoCellAnchor editAs="oneCell">
    <xdr:from>
      <xdr:col>0</xdr:col>
      <xdr:colOff>0</xdr:colOff>
      <xdr:row>0</xdr:row>
      <xdr:rowOff>0</xdr:rowOff>
    </xdr:from>
    <xdr:to>
      <xdr:col>1</xdr:col>
      <xdr:colOff>376903</xdr:colOff>
      <xdr:row>4</xdr:row>
      <xdr:rowOff>110586</xdr:rowOff>
    </xdr:to>
    <xdr:pic>
      <xdr:nvPicPr>
        <xdr:cNvPr id="40" name="Imagen 3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69272</xdr:colOff>
      <xdr:row>19</xdr:row>
      <xdr:rowOff>220805</xdr:rowOff>
    </xdr:from>
    <xdr:to>
      <xdr:col>0</xdr:col>
      <xdr:colOff>1345623</xdr:colOff>
      <xdr:row>20</xdr:row>
      <xdr:rowOff>28575</xdr:rowOff>
    </xdr:to>
    <xdr:sp macro="" textlink="">
      <xdr:nvSpPr>
        <xdr:cNvPr id="5" name="Proceso 4">
          <a:hlinkClick xmlns:r="http://schemas.openxmlformats.org/officeDocument/2006/relationships" r:id="rId1"/>
        </xdr:cNvPr>
        <xdr:cNvSpPr/>
      </xdr:nvSpPr>
      <xdr:spPr>
        <a:xfrm>
          <a:off x="69272" y="61929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240722</xdr:colOff>
      <xdr:row>20</xdr:row>
      <xdr:rowOff>201755</xdr:rowOff>
    </xdr:from>
    <xdr:to>
      <xdr:col>0</xdr:col>
      <xdr:colOff>1517073</xdr:colOff>
      <xdr:row>21</xdr:row>
      <xdr:rowOff>304800</xdr:rowOff>
    </xdr:to>
    <xdr:sp macro="" textlink="">
      <xdr:nvSpPr>
        <xdr:cNvPr id="2" name="Proceso 1">
          <a:hlinkClick xmlns:r="http://schemas.openxmlformats.org/officeDocument/2006/relationships" r:id="rId1"/>
        </xdr:cNvPr>
        <xdr:cNvSpPr/>
      </xdr:nvSpPr>
      <xdr:spPr>
        <a:xfrm>
          <a:off x="240722" y="87837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21" Type="http://schemas.openxmlformats.org/officeDocument/2006/relationships/ctrlProp" Target="../ctrlProps/ctrlProp35.xml"/><Relationship Id="rId34" Type="http://schemas.openxmlformats.org/officeDocument/2006/relationships/ctrlProp" Target="../ctrlProps/ctrlProp48.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8" Type="http://schemas.openxmlformats.org/officeDocument/2006/relationships/ctrlProp" Target="../ctrlProps/ctrlProp22.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75"/>
  <sheetViews>
    <sheetView tabSelected="1" showRuler="0" zoomScaleNormal="100" zoomScaleSheetLayoutView="100" workbookViewId="0"/>
  </sheetViews>
  <sheetFormatPr baseColWidth="10" defaultColWidth="0" defaultRowHeight="16.5" zeroHeight="1" x14ac:dyDescent="0.3"/>
  <cols>
    <col min="1" max="1" width="124.140625" style="3" customWidth="1"/>
    <col min="2" max="2" width="12.140625" style="3" hidden="1"/>
    <col min="3" max="5" width="11.42578125" style="3" hidden="1"/>
    <col min="6" max="6" width="14" style="3" hidden="1"/>
    <col min="7" max="16383" width="11.42578125" style="3" hidden="1"/>
    <col min="16384" max="16384" width="2.28515625" style="3" hidden="1"/>
  </cols>
  <sheetData>
    <row r="1" spans="1:1" ht="48.75" customHeight="1" x14ac:dyDescent="0.3">
      <c r="A1" s="69" t="s">
        <v>50</v>
      </c>
    </row>
    <row r="2" spans="1:1" ht="51.75" customHeight="1" x14ac:dyDescent="0.3">
      <c r="A2" s="69" t="s">
        <v>87</v>
      </c>
    </row>
    <row r="3" spans="1:1" ht="52.5" customHeight="1" x14ac:dyDescent="0.3"/>
    <row r="4" spans="1:1" x14ac:dyDescent="0.3">
      <c r="A4" s="4" t="s">
        <v>54</v>
      </c>
    </row>
    <row r="5" spans="1:1" ht="108.75" customHeight="1" x14ac:dyDescent="0.3">
      <c r="A5" s="14" t="s">
        <v>119</v>
      </c>
    </row>
    <row r="6" spans="1:1" ht="27.75" customHeight="1" x14ac:dyDescent="0.3">
      <c r="A6" s="4" t="s">
        <v>56</v>
      </c>
    </row>
    <row r="7" spans="1:1" ht="66" customHeight="1" x14ac:dyDescent="0.3">
      <c r="A7" s="14" t="s">
        <v>112</v>
      </c>
    </row>
    <row r="8" spans="1:1" ht="48.75" customHeight="1" x14ac:dyDescent="0.3">
      <c r="A8" s="14" t="s">
        <v>113</v>
      </c>
    </row>
    <row r="9" spans="1:1" ht="39" customHeight="1" x14ac:dyDescent="0.3">
      <c r="A9" s="4" t="s">
        <v>57</v>
      </c>
    </row>
    <row r="10" spans="1:1" ht="55.5" customHeight="1" x14ac:dyDescent="0.3">
      <c r="A10" s="14" t="s">
        <v>111</v>
      </c>
    </row>
    <row r="11" spans="1:1" ht="41.25" customHeight="1" x14ac:dyDescent="0.3">
      <c r="A11" s="14" t="s">
        <v>81</v>
      </c>
    </row>
    <row r="12" spans="1:1" ht="65.25" customHeight="1" x14ac:dyDescent="0.3">
      <c r="A12" s="14" t="s">
        <v>91</v>
      </c>
    </row>
    <row r="13" spans="1:1" ht="76.5" customHeight="1" x14ac:dyDescent="0.3">
      <c r="A13" s="107" t="s">
        <v>116</v>
      </c>
    </row>
    <row r="14" spans="1:1" ht="54.75" customHeight="1" x14ac:dyDescent="0.3">
      <c r="A14" s="4" t="s">
        <v>55</v>
      </c>
    </row>
    <row r="15" spans="1:1" ht="148.5" x14ac:dyDescent="0.3">
      <c r="A15" s="200" t="s">
        <v>139</v>
      </c>
    </row>
    <row r="16" spans="1:1" ht="33" x14ac:dyDescent="0.3">
      <c r="A16" s="14" t="s">
        <v>82</v>
      </c>
    </row>
    <row r="17" spans="1:1" ht="96" customHeight="1" x14ac:dyDescent="0.3">
      <c r="A17" s="27" t="s">
        <v>120</v>
      </c>
    </row>
    <row r="18" spans="1:1" ht="87.75" customHeight="1" x14ac:dyDescent="0.3">
      <c r="A18" s="28" t="s">
        <v>90</v>
      </c>
    </row>
    <row r="19" spans="1:1" ht="42.75" customHeight="1" x14ac:dyDescent="0.3">
      <c r="A19" s="4" t="s">
        <v>58</v>
      </c>
    </row>
    <row r="20" spans="1:1" ht="22.5" customHeight="1" x14ac:dyDescent="0.3">
      <c r="A20" s="3" t="s">
        <v>59</v>
      </c>
    </row>
    <row r="21" spans="1:1" ht="24" customHeight="1" x14ac:dyDescent="0.3">
      <c r="A21" s="3" t="s">
        <v>117</v>
      </c>
    </row>
    <row r="22" spans="1:1" ht="24" customHeight="1" x14ac:dyDescent="0.3">
      <c r="A22" s="3" t="s">
        <v>60</v>
      </c>
    </row>
    <row r="23" spans="1:1" ht="24" customHeight="1" x14ac:dyDescent="0.3">
      <c r="A23" s="3" t="s">
        <v>61</v>
      </c>
    </row>
    <row r="24" spans="1:1" ht="24" customHeight="1" x14ac:dyDescent="0.3">
      <c r="A24" s="3" t="s">
        <v>62</v>
      </c>
    </row>
    <row r="25" spans="1:1" ht="37.5" customHeight="1" x14ac:dyDescent="0.3">
      <c r="A25" s="14" t="s">
        <v>118</v>
      </c>
    </row>
    <row r="26" spans="1:1" ht="51.75" customHeight="1" x14ac:dyDescent="0.3">
      <c r="A26" s="62" t="s">
        <v>85</v>
      </c>
    </row>
    <row r="27" spans="1:1" ht="324" customHeight="1" x14ac:dyDescent="0.3">
      <c r="A27" s="201" t="s">
        <v>83</v>
      </c>
    </row>
    <row r="28" spans="1:1" ht="86.25" customHeight="1" x14ac:dyDescent="0.3">
      <c r="A28" s="201"/>
    </row>
    <row r="29" spans="1:1" ht="101.25" customHeight="1" x14ac:dyDescent="0.3">
      <c r="A29" s="70" t="s">
        <v>84</v>
      </c>
    </row>
    <row r="30" spans="1:1" ht="33.75" customHeight="1" x14ac:dyDescent="0.3">
      <c r="A30" s="4" t="s">
        <v>86</v>
      </c>
    </row>
    <row r="31" spans="1:1" ht="82.5" x14ac:dyDescent="0.3">
      <c r="A31" s="14" t="s">
        <v>92</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4"/>
    </row>
    <row r="40" spans="1:1" x14ac:dyDescent="0.3">
      <c r="A40" s="14"/>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sheetData>
  <sheetProtection algorithmName="SHA-512" hashValue="T2SiWgAuZr3fi6keCiZJXzQn71iL4WWBtYsPzz/yHyYLWyqypPhiCYFwnJckluE+mmUkkecM+BfVez1iows6Og==" saltValue="QvQl4RW0R4U4c/Or3llDlA==" spinCount="100000" sheet="1" objects="1" scenarios="1"/>
  <mergeCells count="1">
    <mergeCell ref="A27:A28"/>
  </mergeCells>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K809"/>
  <sheetViews>
    <sheetView topLeftCell="A125" zoomScaleNormal="100" zoomScaleSheetLayoutView="90" workbookViewId="0">
      <selection activeCell="B133" sqref="B133"/>
    </sheetView>
  </sheetViews>
  <sheetFormatPr baseColWidth="10" defaultColWidth="0" defaultRowHeight="16.5" zeroHeight="1" x14ac:dyDescent="0.3"/>
  <cols>
    <col min="1" max="1" width="11.42578125" style="9" customWidth="1"/>
    <col min="2" max="2" width="85.7109375" style="3" customWidth="1"/>
    <col min="3" max="3" width="58.140625" style="3" customWidth="1"/>
    <col min="4" max="4" width="27.5703125" style="3" customWidth="1"/>
    <col min="5" max="5" width="14.5703125" style="3" customWidth="1"/>
    <col min="6" max="6" width="17.28515625" style="3" customWidth="1"/>
    <col min="7" max="7" width="14.7109375" style="3" customWidth="1"/>
    <col min="8" max="8" width="16" style="3" customWidth="1"/>
    <col min="9" max="9" width="11.42578125" style="3" customWidth="1"/>
    <col min="10" max="11" width="0" style="3" hidden="1" customWidth="1"/>
    <col min="12" max="16384" width="11.42578125" style="3" hidden="1"/>
  </cols>
  <sheetData>
    <row r="1" spans="1:7" x14ac:dyDescent="0.3">
      <c r="A1" s="75">
        <v>5</v>
      </c>
      <c r="B1" s="76"/>
    </row>
    <row r="2" spans="1:7" x14ac:dyDescent="0.3">
      <c r="A2" s="77"/>
      <c r="B2" s="78"/>
    </row>
    <row r="3" spans="1:7" x14ac:dyDescent="0.3">
      <c r="A3" s="77"/>
      <c r="B3" s="76"/>
      <c r="C3" s="4" t="s">
        <v>73</v>
      </c>
    </row>
    <row r="4" spans="1:7" x14ac:dyDescent="0.3">
      <c r="A4" s="77"/>
      <c r="B4" s="76"/>
      <c r="C4" s="4"/>
    </row>
    <row r="5" spans="1:7" x14ac:dyDescent="0.3">
      <c r="A5" s="77"/>
      <c r="B5" s="76"/>
    </row>
    <row r="6" spans="1:7" ht="24.75" customHeight="1" x14ac:dyDescent="0.3">
      <c r="A6" s="79"/>
      <c r="B6" s="80" t="s">
        <v>0</v>
      </c>
      <c r="C6" s="5"/>
      <c r="D6" s="5"/>
      <c r="E6" s="5"/>
    </row>
    <row r="7" spans="1:7" ht="27" customHeight="1" x14ac:dyDescent="0.3">
      <c r="A7" s="77"/>
      <c r="B7" s="80" t="s">
        <v>74</v>
      </c>
      <c r="C7" s="71"/>
      <c r="D7" s="178">
        <v>1</v>
      </c>
      <c r="G7" s="11"/>
    </row>
    <row r="8" spans="1:7" ht="65.25" customHeight="1" x14ac:dyDescent="0.3">
      <c r="A8" s="77"/>
      <c r="B8" s="80"/>
      <c r="C8" s="133" t="str">
        <f>IF(AND(D23=TRUE,D7=2),"Para sistemas de transporte de Gas LP se otorgan permisos solamente para sistemas 'Por iniciar operaciones o construcción' por lo que deberá seleccionar esta opción en el campo correspondiente a Estatus del sistema.","")</f>
        <v/>
      </c>
      <c r="D8" s="113"/>
      <c r="G8" s="11"/>
    </row>
    <row r="9" spans="1:7" ht="36" customHeight="1" x14ac:dyDescent="0.3">
      <c r="A9" s="77"/>
      <c r="B9" s="76" t="s">
        <v>125</v>
      </c>
      <c r="C9" s="19" t="s">
        <v>126</v>
      </c>
      <c r="D9" s="71"/>
      <c r="G9" s="11"/>
    </row>
    <row r="10" spans="1:7" ht="36" customHeight="1" x14ac:dyDescent="0.3">
      <c r="A10" s="77"/>
      <c r="B10" s="190" t="s">
        <v>129</v>
      </c>
      <c r="C10" s="191"/>
      <c r="D10" s="71"/>
      <c r="G10" s="11"/>
    </row>
    <row r="11" spans="1:7" ht="36" customHeight="1" x14ac:dyDescent="0.3">
      <c r="A11" s="77"/>
      <c r="B11" s="190" t="s">
        <v>130</v>
      </c>
      <c r="C11" s="17"/>
      <c r="D11" s="71"/>
      <c r="G11" s="11"/>
    </row>
    <row r="12" spans="1:7" ht="36" customHeight="1" x14ac:dyDescent="0.3">
      <c r="A12" s="77"/>
      <c r="B12" s="173" t="s">
        <v>123</v>
      </c>
      <c r="C12" s="102"/>
      <c r="D12" s="71"/>
      <c r="G12" s="11"/>
    </row>
    <row r="13" spans="1:7" ht="21.75" customHeight="1" x14ac:dyDescent="0.3">
      <c r="A13" s="77"/>
      <c r="B13" s="174" t="s">
        <v>121</v>
      </c>
      <c r="C13" s="175"/>
      <c r="D13" s="177">
        <v>1</v>
      </c>
      <c r="G13" s="11"/>
    </row>
    <row r="14" spans="1:7" ht="24" customHeight="1" x14ac:dyDescent="0.3">
      <c r="A14" s="77"/>
      <c r="B14" s="174" t="s">
        <v>122</v>
      </c>
      <c r="C14" s="176"/>
      <c r="D14" s="71"/>
      <c r="G14" s="11"/>
    </row>
    <row r="15" spans="1:7" ht="21.75" customHeight="1" x14ac:dyDescent="0.3">
      <c r="A15" s="77"/>
      <c r="B15" s="174" t="s">
        <v>124</v>
      </c>
      <c r="C15" s="17"/>
      <c r="D15" s="71"/>
      <c r="G15" s="11"/>
    </row>
    <row r="16" spans="1:7" ht="24.75" customHeight="1" x14ac:dyDescent="0.3">
      <c r="A16" s="81" t="s">
        <v>70</v>
      </c>
      <c r="B16" s="76"/>
      <c r="C16" s="180"/>
      <c r="D16" s="179" t="b">
        <v>0</v>
      </c>
      <c r="G16" s="11"/>
    </row>
    <row r="17" spans="1:7" ht="69.75" customHeight="1" x14ac:dyDescent="0.3">
      <c r="A17" s="81"/>
      <c r="B17" s="76"/>
      <c r="C17" s="189" t="str">
        <f>IF(D16=TRUE,"Los permisos de transporte se otorgarán de manera separada para petróleo, gas licuado de petróleo, petrolíferos, petroquímicos y bioenergéticos.","")</f>
        <v/>
      </c>
      <c r="D17" s="188"/>
      <c r="G17" s="11"/>
    </row>
    <row r="18" spans="1:7" x14ac:dyDescent="0.3">
      <c r="A18" s="77"/>
      <c r="B18" s="76"/>
      <c r="C18" s="180"/>
      <c r="D18" s="179" t="b">
        <v>0</v>
      </c>
      <c r="G18" s="11"/>
    </row>
    <row r="19" spans="1:7" x14ac:dyDescent="0.3">
      <c r="A19" s="77"/>
      <c r="B19" s="76"/>
      <c r="C19" s="180"/>
      <c r="D19" s="179" t="b">
        <v>0</v>
      </c>
      <c r="G19" s="11"/>
    </row>
    <row r="20" spans="1:7" x14ac:dyDescent="0.3">
      <c r="A20" s="77"/>
      <c r="B20" s="76"/>
      <c r="C20" s="180"/>
      <c r="D20" s="179" t="b">
        <v>0</v>
      </c>
      <c r="G20" s="11"/>
    </row>
    <row r="21" spans="1:7" x14ac:dyDescent="0.3">
      <c r="A21" s="77"/>
      <c r="B21" s="76"/>
      <c r="C21" s="180"/>
      <c r="D21" s="179" t="b">
        <v>0</v>
      </c>
      <c r="G21" s="11"/>
    </row>
    <row r="22" spans="1:7" ht="57" customHeight="1" x14ac:dyDescent="0.3">
      <c r="A22" s="77"/>
      <c r="B22" s="76"/>
      <c r="C22" s="134" t="str">
        <f>IF(OR(D18=TRUE,D19=TRUE,D20=TRUE,D21=TRUE),"Los permisos de transporte se otorgarán de manera separada para petróleo, gas licuado de petróleo, petrolíferos, petroquímicos y bioenergéticos.","")</f>
        <v/>
      </c>
      <c r="D22" s="179"/>
      <c r="G22" s="11"/>
    </row>
    <row r="23" spans="1:7" x14ac:dyDescent="0.3">
      <c r="A23" s="77"/>
      <c r="B23" s="76"/>
      <c r="C23" s="180"/>
      <c r="D23" s="179" t="b">
        <v>0</v>
      </c>
      <c r="G23" s="11"/>
    </row>
    <row r="24" spans="1:7" ht="44.25" customHeight="1" x14ac:dyDescent="0.3">
      <c r="A24" s="77"/>
      <c r="B24" s="130">
        <f>IF(AND(D23=TRUE,D7=2),1,0)</f>
        <v>0</v>
      </c>
      <c r="C24" s="134" t="str">
        <f>IF(AND(D23=TRUE,D7=2),"¡ERROR! EL ESTATUS DEL SISTEMA DE TRANSPORTE DE GLP DEBE SER POR INICIAR OPERACIONES O CONSTRUCCIÓN","")</f>
        <v/>
      </c>
      <c r="D24" s="74"/>
      <c r="G24" s="11"/>
    </row>
    <row r="25" spans="1:7" ht="54.75" customHeight="1" x14ac:dyDescent="0.3">
      <c r="A25" s="77"/>
      <c r="B25" s="130"/>
      <c r="C25" s="134" t="str">
        <f>IF(D23=TRUE,"Los permisos de transporte se otorgarán de manera separada para petróleo, gas licuado de petróleo, petrolíferos, petroquímicos y bioenergéticos.","")</f>
        <v/>
      </c>
      <c r="D25" s="74"/>
      <c r="G25" s="11"/>
    </row>
    <row r="26" spans="1:7" x14ac:dyDescent="0.3">
      <c r="A26" s="77"/>
      <c r="B26" s="76"/>
      <c r="C26" s="180"/>
      <c r="D26" s="179" t="b">
        <v>0</v>
      </c>
      <c r="G26" s="11"/>
    </row>
    <row r="27" spans="1:7" x14ac:dyDescent="0.3">
      <c r="A27" s="77"/>
      <c r="B27" s="76"/>
      <c r="C27" s="108" t="str">
        <f>IF($D$26=TRUE,"Especificar nombre (s) de los productos petrolíferos en la celda a continuación","")</f>
        <v/>
      </c>
      <c r="D27" s="179"/>
      <c r="G27" s="11"/>
    </row>
    <row r="28" spans="1:7" x14ac:dyDescent="0.3">
      <c r="A28" s="77"/>
      <c r="B28" s="76"/>
      <c r="C28" s="101"/>
      <c r="D28" s="179"/>
      <c r="G28" s="11"/>
    </row>
    <row r="29" spans="1:7" x14ac:dyDescent="0.3">
      <c r="A29" s="77"/>
      <c r="B29" s="76"/>
      <c r="C29" s="180"/>
      <c r="D29" s="179" t="b">
        <v>0</v>
      </c>
      <c r="G29" s="11"/>
    </row>
    <row r="30" spans="1:7" x14ac:dyDescent="0.3">
      <c r="A30" s="77"/>
      <c r="B30" s="76"/>
      <c r="C30" s="108" t="str">
        <f>IF($D$29=TRUE,"Especificar nombre (s) de los productos petroquímicos en la celda a continuación","")</f>
        <v/>
      </c>
      <c r="D30" s="179"/>
      <c r="G30" s="11"/>
    </row>
    <row r="31" spans="1:7" x14ac:dyDescent="0.3">
      <c r="A31" s="77"/>
      <c r="B31" s="76"/>
      <c r="C31" s="101"/>
      <c r="D31" s="179"/>
      <c r="G31" s="11"/>
    </row>
    <row r="32" spans="1:7" ht="61.5" customHeight="1" x14ac:dyDescent="0.3">
      <c r="A32" s="77"/>
      <c r="B32" s="76"/>
      <c r="C32" s="134" t="str">
        <f>IF(D29=TRUE,"Los permisos de transporte se otorgarán de manera separada para petróleo, gas licuado de petróleo, petrolíferos, petroquímicos y bioenergéticos.","")</f>
        <v/>
      </c>
      <c r="D32" s="179"/>
      <c r="G32" s="11"/>
    </row>
    <row r="33" spans="1:8" x14ac:dyDescent="0.3">
      <c r="A33" s="77"/>
      <c r="B33" s="76"/>
      <c r="C33" s="180"/>
      <c r="D33" s="179" t="b">
        <v>0</v>
      </c>
      <c r="G33" s="11"/>
    </row>
    <row r="34" spans="1:8" x14ac:dyDescent="0.3">
      <c r="A34" s="77"/>
      <c r="B34" s="76"/>
      <c r="C34" s="108" t="str">
        <f>IF($D$33=TRUE,"Especificar nombre (s) de los productos petrolíferos en la celda a continuación","")</f>
        <v/>
      </c>
      <c r="D34" s="179"/>
      <c r="G34" s="11"/>
    </row>
    <row r="35" spans="1:8" x14ac:dyDescent="0.3">
      <c r="A35" s="77"/>
      <c r="B35" s="76"/>
      <c r="C35" s="102"/>
      <c r="D35" s="179"/>
      <c r="G35" s="11"/>
    </row>
    <row r="36" spans="1:8" ht="66" customHeight="1" x14ac:dyDescent="0.3">
      <c r="A36" s="77"/>
      <c r="B36" s="76"/>
      <c r="C36" s="134" t="str">
        <f>IF(D33=TRUE,"Los permisos de transporte se otorgarán de manera separada para petróleo, gas licuado de petróleo, petrolíferos, petroquímicos y bioenergéticos.","")</f>
        <v/>
      </c>
      <c r="D36" s="179"/>
      <c r="G36" s="11"/>
    </row>
    <row r="37" spans="1:8" x14ac:dyDescent="0.3">
      <c r="A37" s="77"/>
      <c r="B37" s="76"/>
      <c r="C37" s="76"/>
      <c r="G37" s="11"/>
    </row>
    <row r="38" spans="1:8" x14ac:dyDescent="0.3">
      <c r="A38" s="81" t="str">
        <f>IF(B24=1,"","Requisitos técnicos")</f>
        <v>Requisitos técnicos</v>
      </c>
      <c r="B38" s="76"/>
      <c r="C38" s="76"/>
      <c r="G38" s="11"/>
    </row>
    <row r="39" spans="1:8" x14ac:dyDescent="0.3">
      <c r="A39" s="127">
        <f>IF(B24=1,"",1)</f>
        <v>1</v>
      </c>
      <c r="B39" s="82" t="str">
        <f>IF(B24=1,"","Descripción general del proyecto y especificaciones técnicas que contengan adicionalmente lo siguiente (Artículos 50, fracción III y 51 fracción I y II LH y 45 RLH):")</f>
        <v>Descripción general del proyecto y especificaciones técnicas que contengan adicionalmente lo siguiente (Artículos 50, fracción III y 51 fracción I y II LH y 45 RLH):</v>
      </c>
      <c r="C39" s="76"/>
    </row>
    <row r="40" spans="1:8" x14ac:dyDescent="0.3">
      <c r="A40" s="128" t="str">
        <f>IF(B24=1,"","a.")</f>
        <v>a.</v>
      </c>
      <c r="B40" s="73" t="str">
        <f>IF(B24=1,"","Descripción general del proyecto")</f>
        <v>Descripción general del proyecto</v>
      </c>
      <c r="C40" s="202"/>
      <c r="D40" s="5"/>
      <c r="E40" s="5"/>
      <c r="F40" s="5"/>
      <c r="G40" s="5"/>
      <c r="H40" s="5"/>
    </row>
    <row r="41" spans="1:8" x14ac:dyDescent="0.3">
      <c r="A41" s="128"/>
      <c r="B41" s="73"/>
      <c r="C41" s="203"/>
      <c r="D41" s="5"/>
      <c r="E41" s="5"/>
      <c r="F41" s="5"/>
      <c r="G41" s="5"/>
      <c r="H41" s="5"/>
    </row>
    <row r="42" spans="1:8" x14ac:dyDescent="0.3">
      <c r="A42" s="128"/>
      <c r="B42" s="73"/>
      <c r="C42" s="203"/>
      <c r="D42" s="5"/>
      <c r="E42" s="5"/>
      <c r="F42" s="5"/>
      <c r="G42" s="5"/>
      <c r="H42" s="5"/>
    </row>
    <row r="43" spans="1:8" x14ac:dyDescent="0.3">
      <c r="A43" s="128"/>
      <c r="B43" s="73"/>
      <c r="C43" s="203"/>
      <c r="D43" s="5"/>
      <c r="E43" s="5"/>
      <c r="F43" s="5"/>
      <c r="G43" s="5"/>
      <c r="H43" s="5"/>
    </row>
    <row r="44" spans="1:8" x14ac:dyDescent="0.3">
      <c r="A44" s="128"/>
      <c r="B44" s="73"/>
      <c r="C44" s="203"/>
      <c r="D44" s="5"/>
      <c r="E44" s="5"/>
      <c r="F44" s="5"/>
      <c r="G44" s="5"/>
      <c r="H44" s="5"/>
    </row>
    <row r="45" spans="1:8" x14ac:dyDescent="0.3">
      <c r="A45" s="128"/>
      <c r="B45" s="73"/>
      <c r="C45" s="203"/>
      <c r="D45" s="5"/>
      <c r="E45" s="5"/>
      <c r="F45" s="5"/>
      <c r="G45" s="5"/>
      <c r="H45" s="5"/>
    </row>
    <row r="46" spans="1:8" x14ac:dyDescent="0.3">
      <c r="A46" s="128"/>
      <c r="B46" s="73"/>
      <c r="C46" s="203"/>
      <c r="D46" s="5"/>
      <c r="E46" s="5"/>
      <c r="F46" s="5"/>
      <c r="G46" s="5"/>
      <c r="H46" s="5"/>
    </row>
    <row r="47" spans="1:8" x14ac:dyDescent="0.3">
      <c r="A47" s="128"/>
      <c r="B47" s="73"/>
      <c r="C47" s="203"/>
      <c r="D47" s="5"/>
      <c r="E47" s="5"/>
      <c r="F47" s="5"/>
      <c r="G47" s="5"/>
      <c r="H47" s="5"/>
    </row>
    <row r="48" spans="1:8" x14ac:dyDescent="0.3">
      <c r="A48" s="128"/>
      <c r="B48" s="73"/>
      <c r="C48" s="203"/>
      <c r="D48" s="5"/>
      <c r="E48" s="5"/>
      <c r="F48" s="5"/>
      <c r="G48" s="5"/>
      <c r="H48" s="5"/>
    </row>
    <row r="49" spans="1:8" x14ac:dyDescent="0.3">
      <c r="A49" s="128"/>
      <c r="B49" s="73"/>
      <c r="C49" s="204"/>
      <c r="D49" s="5"/>
      <c r="E49" s="5"/>
      <c r="F49" s="5"/>
      <c r="G49" s="5"/>
      <c r="H49" s="5"/>
    </row>
    <row r="50" spans="1:8" x14ac:dyDescent="0.3">
      <c r="A50" s="128" t="str">
        <f>IF(B24=1,"","b.")</f>
        <v>b.</v>
      </c>
      <c r="B50" s="73" t="str">
        <f>IF(B24=1,"","Trayecto específico en territorio nacional")</f>
        <v>Trayecto específico en territorio nacional</v>
      </c>
      <c r="C50" s="217"/>
      <c r="D50" s="220"/>
      <c r="E50" s="201"/>
      <c r="F50" s="29"/>
      <c r="G50" s="5"/>
      <c r="H50" s="5"/>
    </row>
    <row r="51" spans="1:8" x14ac:dyDescent="0.3">
      <c r="A51" s="128"/>
      <c r="B51" s="73"/>
      <c r="C51" s="218"/>
      <c r="D51" s="220"/>
      <c r="E51" s="201"/>
      <c r="F51" s="29"/>
      <c r="G51" s="5"/>
      <c r="H51" s="5"/>
    </row>
    <row r="52" spans="1:8" x14ac:dyDescent="0.3">
      <c r="A52" s="128"/>
      <c r="B52" s="73"/>
      <c r="C52" s="218"/>
      <c r="D52" s="13"/>
      <c r="E52" s="5"/>
      <c r="F52" s="5"/>
      <c r="G52" s="5"/>
      <c r="H52" s="5"/>
    </row>
    <row r="53" spans="1:8" x14ac:dyDescent="0.3">
      <c r="A53" s="128"/>
      <c r="B53" s="73"/>
      <c r="C53" s="218"/>
      <c r="D53" s="13"/>
      <c r="E53" s="5"/>
      <c r="F53" s="5"/>
      <c r="G53" s="5"/>
      <c r="H53" s="5"/>
    </row>
    <row r="54" spans="1:8" x14ac:dyDescent="0.3">
      <c r="A54" s="128"/>
      <c r="B54" s="73"/>
      <c r="C54" s="218"/>
      <c r="D54" s="13"/>
      <c r="E54" s="5"/>
      <c r="F54" s="5"/>
      <c r="G54" s="5"/>
      <c r="H54" s="5"/>
    </row>
    <row r="55" spans="1:8" x14ac:dyDescent="0.3">
      <c r="A55" s="128"/>
      <c r="B55" s="73"/>
      <c r="C55" s="218"/>
      <c r="D55" s="13"/>
      <c r="E55" s="5"/>
      <c r="F55" s="5"/>
      <c r="G55" s="5"/>
      <c r="H55" s="5"/>
    </row>
    <row r="56" spans="1:8" x14ac:dyDescent="0.3">
      <c r="A56" s="128"/>
      <c r="B56" s="73"/>
      <c r="C56" s="218"/>
      <c r="D56" s="13"/>
      <c r="E56" s="5"/>
      <c r="F56" s="5"/>
      <c r="G56" s="5"/>
      <c r="H56" s="5"/>
    </row>
    <row r="57" spans="1:8" x14ac:dyDescent="0.3">
      <c r="A57" s="128"/>
      <c r="B57" s="73"/>
      <c r="C57" s="218"/>
      <c r="D57" s="13"/>
      <c r="E57" s="5"/>
      <c r="F57" s="5"/>
      <c r="G57" s="5"/>
      <c r="H57" s="5"/>
    </row>
    <row r="58" spans="1:8" x14ac:dyDescent="0.3">
      <c r="A58" s="128"/>
      <c r="B58" s="73"/>
      <c r="C58" s="218"/>
      <c r="D58" s="13"/>
      <c r="E58" s="5"/>
      <c r="F58" s="5"/>
      <c r="G58" s="5"/>
      <c r="H58" s="5"/>
    </row>
    <row r="59" spans="1:8" x14ac:dyDescent="0.3">
      <c r="A59" s="128"/>
      <c r="B59" s="73"/>
      <c r="C59" s="218"/>
      <c r="D59" s="13"/>
      <c r="E59" s="5"/>
      <c r="F59" s="5"/>
      <c r="G59" s="5"/>
      <c r="H59" s="5"/>
    </row>
    <row r="60" spans="1:8" x14ac:dyDescent="0.3">
      <c r="A60" s="128"/>
      <c r="B60" s="73"/>
      <c r="C60" s="218"/>
      <c r="D60" s="13"/>
      <c r="E60" s="5"/>
      <c r="F60" s="5"/>
      <c r="G60" s="5"/>
      <c r="H60" s="5"/>
    </row>
    <row r="61" spans="1:8" x14ac:dyDescent="0.3">
      <c r="A61" s="128"/>
      <c r="B61" s="73"/>
      <c r="C61" s="218"/>
      <c r="D61" s="13"/>
      <c r="E61" s="5"/>
      <c r="F61" s="5"/>
      <c r="G61" s="5"/>
      <c r="H61" s="5"/>
    </row>
    <row r="62" spans="1:8" x14ac:dyDescent="0.3">
      <c r="A62" s="128"/>
      <c r="B62" s="73"/>
      <c r="C62" s="219"/>
      <c r="D62" s="13"/>
      <c r="E62" s="5"/>
      <c r="F62" s="5"/>
      <c r="G62" s="5"/>
      <c r="H62" s="5"/>
    </row>
    <row r="63" spans="1:8" ht="33" x14ac:dyDescent="0.3">
      <c r="A63" s="129" t="str">
        <f>IF(B24=1,"","c.")</f>
        <v>c.</v>
      </c>
      <c r="B63" s="84" t="str">
        <f>IF(B24=1,"","Ubicación Georeferenciada")</f>
        <v>Ubicación Georeferenciada</v>
      </c>
      <c r="C63" s="142" t="str">
        <f>IF(B24=1,"","* Anexar mapa georeferenciado y en su caso, archivo Google en formato .kmz")</f>
        <v>* Anexar mapa georeferenciado y en su caso, archivo Google en formato .kmz</v>
      </c>
      <c r="D63" s="13"/>
      <c r="E63" s="10"/>
      <c r="F63" s="10"/>
      <c r="G63" s="5"/>
      <c r="H63" s="5"/>
    </row>
    <row r="64" spans="1:8" x14ac:dyDescent="0.3">
      <c r="A64" s="128" t="str">
        <f>IF(B24=1,"","d.")</f>
        <v>d.</v>
      </c>
      <c r="B64" s="73" t="str">
        <f>IF(B24=1,"","Longitud")</f>
        <v>Longitud</v>
      </c>
      <c r="C64" s="33"/>
      <c r="D64" s="151" t="str">
        <f>IF(B24=1,"","Especificar unidad de medición")</f>
        <v>Especificar unidad de medición</v>
      </c>
      <c r="E64" s="18"/>
      <c r="F64" s="5"/>
      <c r="G64" s="5"/>
      <c r="H64" s="5"/>
    </row>
    <row r="65" spans="1:11" x14ac:dyDescent="0.3">
      <c r="A65" s="128" t="str">
        <f>IF(B24=1,"","e.")</f>
        <v>e.</v>
      </c>
      <c r="B65" s="73" t="str">
        <f>IF(B24=1,"","Espesor de la tubería")</f>
        <v>Espesor de la tubería</v>
      </c>
      <c r="C65" s="18"/>
      <c r="D65" s="151" t="str">
        <f>IF(B24=1,"","Especificar unidad de medición")</f>
        <v>Especificar unidad de medición</v>
      </c>
      <c r="E65" s="18"/>
      <c r="F65" s="5"/>
      <c r="G65" s="5"/>
      <c r="H65" s="5"/>
    </row>
    <row r="66" spans="1:11" x14ac:dyDescent="0.3">
      <c r="A66" s="128" t="str">
        <f>IF(B24=1,"","f.")</f>
        <v>f.</v>
      </c>
      <c r="B66" s="73" t="str">
        <f>IF(B24=1,"","Capacidad de diseño")</f>
        <v>Capacidad de diseño</v>
      </c>
      <c r="C66" s="33"/>
      <c r="D66" s="151" t="str">
        <f>IF(B24=1,"","Especificar unidad de medición")</f>
        <v>Especificar unidad de medición</v>
      </c>
      <c r="E66" s="18"/>
      <c r="F66" s="5"/>
      <c r="G66" s="5"/>
      <c r="H66" s="5"/>
    </row>
    <row r="67" spans="1:11" x14ac:dyDescent="0.3">
      <c r="A67" s="128" t="str">
        <f>IF(B24=1,"","g.")</f>
        <v>g.</v>
      </c>
      <c r="B67" s="73" t="str">
        <f>IF(B24=1,"","Capacidad operativa")</f>
        <v>Capacidad operativa</v>
      </c>
      <c r="C67" s="33"/>
      <c r="D67" s="151" t="str">
        <f>IF(B24=1,"","Especificar unidad de medición")</f>
        <v>Especificar unidad de medición</v>
      </c>
      <c r="E67" s="18"/>
      <c r="F67" s="5"/>
      <c r="G67" s="5"/>
      <c r="H67" s="5"/>
    </row>
    <row r="68" spans="1:11" s="5" customFormat="1" x14ac:dyDescent="0.3">
      <c r="A68" s="185" t="str">
        <f>IF(B24=1,"",IF(D16=TRUE,"h.",""))</f>
        <v/>
      </c>
      <c r="B68" s="85" t="str">
        <f>IF(B24=1,"",IF(D16=TRUE,"En el caso de sistemas de transporte de petróleo especificar el tipo de infraestructura:",""))</f>
        <v/>
      </c>
      <c r="C68" s="187" t="s">
        <v>128</v>
      </c>
      <c r="D68" s="151"/>
    </row>
    <row r="69" spans="1:11" s="5" customFormat="1" x14ac:dyDescent="0.3">
      <c r="A69" s="185"/>
      <c r="B69" s="85"/>
      <c r="C69" s="186"/>
      <c r="D69" s="151"/>
    </row>
    <row r="70" spans="1:11" s="5" customFormat="1" x14ac:dyDescent="0.3">
      <c r="A70" s="185"/>
      <c r="B70" s="85"/>
      <c r="C70" s="186"/>
      <c r="D70" s="151"/>
    </row>
    <row r="71" spans="1:11" ht="26.25" customHeight="1" x14ac:dyDescent="0.3">
      <c r="A71" s="129" t="str">
        <f>IF(B24=1,"",IF(A68="h.","i.","h."))</f>
        <v>h.</v>
      </c>
      <c r="B71" s="73" t="str">
        <f>IF(B24=1,"","¿El sistema cuenta con instalaciones de recepción y entrega?")</f>
        <v>¿El sistema cuenta con instalaciones de recepción y entrega?</v>
      </c>
      <c r="C71" s="184"/>
      <c r="D71" s="106">
        <v>1</v>
      </c>
      <c r="G71" s="5"/>
      <c r="H71" s="5"/>
    </row>
    <row r="72" spans="1:11" ht="23.25" customHeight="1" x14ac:dyDescent="0.3">
      <c r="A72" s="128"/>
      <c r="B72" s="73"/>
      <c r="C72" s="100"/>
      <c r="D72" s="5"/>
      <c r="E72" s="11"/>
      <c r="F72" s="11"/>
      <c r="G72" s="5"/>
      <c r="H72" s="5"/>
    </row>
    <row r="73" spans="1:11" x14ac:dyDescent="0.3">
      <c r="A73" s="76"/>
      <c r="B73" s="73" t="str">
        <f>IF(B24=1,"",IF(D71=1,"Número de tanques de las instalaciones de recepción y entrega",""))</f>
        <v>Número de tanques de las instalaciones de recepción y entrega</v>
      </c>
      <c r="C73" s="32"/>
    </row>
    <row r="74" spans="1:11" ht="49.5" x14ac:dyDescent="0.3">
      <c r="A74" s="76"/>
      <c r="B74" s="73" t="str">
        <f>IF(B24=1,"",IF(D71=1,"Tipo de tanquería de las instalaciones de recepción y entrega",""))</f>
        <v>Tipo de tanquería de las instalaciones de recepción y entrega</v>
      </c>
      <c r="C74" s="72" t="str">
        <f>IF(B24=1,"",IF(D71=1,"Número de tanques de las instalaciones de recepción y entrega",""))</f>
        <v>Número de tanques de las instalaciones de recepción y entrega</v>
      </c>
      <c r="D74" s="72" t="str">
        <f>IF(B24=1,"",IF(D71=1,"Tipo de tanquería",""))</f>
        <v>Tipo de tanquería</v>
      </c>
      <c r="E74" s="72" t="str">
        <f>IF(B24=1,"",IF(D71=1,"Capacidad de diseño de cada tanque",""))</f>
        <v>Capacidad de diseño de cada tanque</v>
      </c>
      <c r="F74" s="72" t="str">
        <f>IF(B24=1,"",IF(D71=1,"Especificar unidad de medición",""))</f>
        <v>Especificar unidad de medición</v>
      </c>
      <c r="G74" s="63"/>
      <c r="H74" s="12"/>
    </row>
    <row r="75" spans="1:11" x14ac:dyDescent="0.3">
      <c r="A75" s="76"/>
      <c r="B75" s="76"/>
      <c r="C75" s="17"/>
      <c r="D75" s="30"/>
      <c r="E75" s="30"/>
      <c r="F75" s="17"/>
      <c r="G75" s="64"/>
      <c r="H75" s="5"/>
      <c r="K75" s="8"/>
    </row>
    <row r="76" spans="1:11" x14ac:dyDescent="0.3">
      <c r="A76" s="76"/>
      <c r="B76" s="73"/>
      <c r="C76" s="17"/>
      <c r="D76" s="30"/>
      <c r="E76" s="30"/>
      <c r="F76" s="17"/>
      <c r="G76" s="64"/>
      <c r="H76" s="5"/>
      <c r="K76" s="8"/>
    </row>
    <row r="77" spans="1:11" x14ac:dyDescent="0.3">
      <c r="A77" s="76"/>
      <c r="B77" s="73"/>
      <c r="C77" s="17"/>
      <c r="D77" s="44"/>
      <c r="E77" s="44"/>
      <c r="F77" s="17"/>
      <c r="G77" s="64"/>
      <c r="H77" s="5"/>
      <c r="K77" s="8"/>
    </row>
    <row r="78" spans="1:11" x14ac:dyDescent="0.3">
      <c r="A78" s="76"/>
      <c r="B78" s="73"/>
      <c r="C78" s="17"/>
      <c r="D78" s="44"/>
      <c r="E78" s="44"/>
      <c r="F78" s="17"/>
      <c r="G78" s="64"/>
      <c r="H78" s="5"/>
      <c r="K78" s="8"/>
    </row>
    <row r="79" spans="1:11" x14ac:dyDescent="0.3">
      <c r="A79" s="76"/>
      <c r="B79" s="73"/>
      <c r="C79" s="17"/>
      <c r="D79" s="44"/>
      <c r="E79" s="44"/>
      <c r="F79" s="17"/>
      <c r="G79" s="64"/>
      <c r="H79" s="5"/>
      <c r="K79" s="8"/>
    </row>
    <row r="80" spans="1:11" x14ac:dyDescent="0.3">
      <c r="A80" s="76"/>
      <c r="B80" s="73"/>
      <c r="C80" s="17"/>
      <c r="D80" s="44"/>
      <c r="E80" s="44"/>
      <c r="F80" s="17"/>
      <c r="G80" s="64"/>
      <c r="H80" s="5"/>
      <c r="K80" s="8"/>
    </row>
    <row r="81" spans="1:11" x14ac:dyDescent="0.3">
      <c r="A81" s="76"/>
      <c r="B81" s="73"/>
      <c r="C81" s="17"/>
      <c r="D81" s="44"/>
      <c r="E81" s="44"/>
      <c r="F81" s="17"/>
      <c r="G81" s="64"/>
      <c r="H81" s="5"/>
      <c r="K81" s="8"/>
    </row>
    <row r="82" spans="1:11" x14ac:dyDescent="0.3">
      <c r="A82" s="76"/>
      <c r="B82" s="85"/>
      <c r="C82" s="5"/>
      <c r="D82" s="10"/>
      <c r="E82" s="5"/>
      <c r="F82" s="5"/>
      <c r="G82" s="5"/>
      <c r="H82" s="5"/>
      <c r="K82" s="8"/>
    </row>
    <row r="83" spans="1:11" x14ac:dyDescent="0.3">
      <c r="A83" s="128" t="str">
        <f>IF(B24=1,"",IF(A71="h.","i.","j."))</f>
        <v>i.</v>
      </c>
      <c r="B83" s="73" t="str">
        <f>IF(B24=1,"","Puntos de recepción y entrega")</f>
        <v>Puntos de recepción y entrega</v>
      </c>
      <c r="C83" s="221"/>
      <c r="D83" s="5"/>
      <c r="E83" s="5"/>
      <c r="F83" s="5"/>
      <c r="G83" s="5"/>
      <c r="H83" s="5"/>
      <c r="K83" s="8"/>
    </row>
    <row r="84" spans="1:11" ht="21" customHeight="1" x14ac:dyDescent="0.3">
      <c r="A84" s="76"/>
      <c r="B84" s="73"/>
      <c r="C84" s="222"/>
      <c r="D84" s="5"/>
      <c r="E84" s="5"/>
      <c r="F84" s="5"/>
      <c r="G84" s="5"/>
      <c r="H84" s="5"/>
      <c r="K84" s="8"/>
    </row>
    <row r="85" spans="1:11" ht="21" customHeight="1" x14ac:dyDescent="0.3">
      <c r="A85" s="76"/>
      <c r="B85" s="73"/>
      <c r="C85" s="222"/>
      <c r="D85" s="5"/>
      <c r="E85" s="5"/>
      <c r="F85" s="5"/>
      <c r="G85" s="5"/>
      <c r="H85" s="5"/>
      <c r="K85" s="8"/>
    </row>
    <row r="86" spans="1:11" ht="21" customHeight="1" x14ac:dyDescent="0.3">
      <c r="A86" s="76"/>
      <c r="B86" s="73"/>
      <c r="C86" s="222"/>
      <c r="D86" s="5"/>
      <c r="E86" s="5"/>
      <c r="F86" s="5"/>
      <c r="G86" s="5"/>
      <c r="H86" s="5"/>
      <c r="K86" s="8"/>
    </row>
    <row r="87" spans="1:11" ht="21" customHeight="1" x14ac:dyDescent="0.3">
      <c r="A87" s="76"/>
      <c r="B87" s="73"/>
      <c r="C87" s="222"/>
      <c r="D87" s="5"/>
      <c r="E87" s="5"/>
      <c r="F87" s="5"/>
      <c r="G87" s="5"/>
      <c r="H87" s="5"/>
      <c r="K87" s="8"/>
    </row>
    <row r="88" spans="1:11" ht="21" customHeight="1" x14ac:dyDescent="0.3">
      <c r="A88" s="76"/>
      <c r="B88" s="73"/>
      <c r="C88" s="222"/>
      <c r="D88" s="5"/>
      <c r="E88" s="5"/>
      <c r="F88" s="5"/>
      <c r="G88" s="5"/>
      <c r="H88" s="5"/>
      <c r="K88" s="8"/>
    </row>
    <row r="89" spans="1:11" ht="21" customHeight="1" x14ac:dyDescent="0.3">
      <c r="A89" s="76"/>
      <c r="B89" s="73"/>
      <c r="C89" s="222"/>
      <c r="D89" s="5"/>
      <c r="E89" s="5"/>
      <c r="F89" s="5"/>
      <c r="G89" s="5"/>
      <c r="H89" s="5"/>
      <c r="K89" s="8"/>
    </row>
    <row r="90" spans="1:11" ht="21" customHeight="1" x14ac:dyDescent="0.3">
      <c r="A90" s="76"/>
      <c r="B90" s="73"/>
      <c r="C90" s="222"/>
      <c r="D90" s="5"/>
      <c r="E90" s="5"/>
      <c r="F90" s="5"/>
      <c r="G90" s="5"/>
      <c r="H90" s="5"/>
      <c r="K90" s="8"/>
    </row>
    <row r="91" spans="1:11" ht="21" customHeight="1" x14ac:dyDescent="0.3">
      <c r="A91" s="76"/>
      <c r="B91" s="73"/>
      <c r="C91" s="222"/>
      <c r="D91" s="5"/>
      <c r="E91" s="5"/>
      <c r="F91" s="5"/>
      <c r="G91" s="5"/>
      <c r="H91" s="5"/>
      <c r="K91" s="8"/>
    </row>
    <row r="92" spans="1:11" ht="21" customHeight="1" x14ac:dyDescent="0.3">
      <c r="A92" s="76"/>
      <c r="B92" s="73"/>
      <c r="C92" s="222"/>
      <c r="D92" s="5"/>
      <c r="E92" s="5"/>
      <c r="F92" s="5"/>
      <c r="G92" s="5"/>
      <c r="H92" s="5"/>
      <c r="K92" s="8"/>
    </row>
    <row r="93" spans="1:11" ht="21" customHeight="1" x14ac:dyDescent="0.3">
      <c r="A93" s="76"/>
      <c r="B93" s="73"/>
      <c r="C93" s="222"/>
      <c r="D93" s="5"/>
      <c r="E93" s="5"/>
      <c r="F93" s="5"/>
      <c r="G93" s="5"/>
      <c r="H93" s="5"/>
      <c r="K93" s="8"/>
    </row>
    <row r="94" spans="1:11" x14ac:dyDescent="0.3">
      <c r="A94" s="77"/>
      <c r="B94" s="73"/>
      <c r="C94" s="5"/>
      <c r="D94" s="5"/>
      <c r="E94" s="5"/>
      <c r="F94" s="5"/>
      <c r="G94" s="5"/>
      <c r="H94" s="5"/>
      <c r="K94" s="8"/>
    </row>
    <row r="95" spans="1:11" x14ac:dyDescent="0.3">
      <c r="A95" s="79">
        <f>IF(B24=1,"",2)</f>
        <v>2</v>
      </c>
      <c r="B95" s="86" t="str">
        <f>IF(B24=1,"","En su caso, descripción de los Instrumentos de telemedición")</f>
        <v>En su caso, descripción de los Instrumentos de telemedición</v>
      </c>
      <c r="C95" s="223"/>
      <c r="D95" s="207" t="str">
        <f>IF(B24=1,"","* En caso necesario anexar documento que describa la operación del sistema de telemedición.")</f>
        <v>* En caso necesario anexar documento que describa la operación del sistema de telemedición.</v>
      </c>
      <c r="E95" s="226"/>
      <c r="F95" s="5"/>
      <c r="G95" s="5"/>
      <c r="H95" s="5"/>
      <c r="K95" s="8"/>
    </row>
    <row r="96" spans="1:11" ht="50.25" customHeight="1" x14ac:dyDescent="0.3">
      <c r="A96" s="76"/>
      <c r="B96" s="73"/>
      <c r="C96" s="224"/>
      <c r="D96" s="207"/>
      <c r="E96" s="226"/>
      <c r="F96" s="5"/>
      <c r="G96" s="5"/>
      <c r="H96" s="5"/>
      <c r="K96" s="8"/>
    </row>
    <row r="97" spans="1:11" x14ac:dyDescent="0.3">
      <c r="A97" s="76"/>
      <c r="B97" s="73"/>
      <c r="C97" s="224"/>
      <c r="D97" s="13"/>
      <c r="E97" s="5"/>
      <c r="F97" s="5"/>
      <c r="G97" s="5"/>
      <c r="H97" s="5"/>
      <c r="K97" s="8"/>
    </row>
    <row r="98" spans="1:11" x14ac:dyDescent="0.3">
      <c r="A98" s="76"/>
      <c r="B98" s="73"/>
      <c r="C98" s="224"/>
      <c r="D98" s="13"/>
      <c r="E98" s="5"/>
      <c r="F98" s="5"/>
      <c r="G98" s="5"/>
      <c r="H98" s="5"/>
      <c r="K98" s="8"/>
    </row>
    <row r="99" spans="1:11" x14ac:dyDescent="0.3">
      <c r="A99" s="76"/>
      <c r="B99" s="73"/>
      <c r="C99" s="225"/>
      <c r="D99" s="13"/>
      <c r="E99" s="5"/>
      <c r="F99" s="5"/>
      <c r="G99" s="5"/>
      <c r="H99" s="5"/>
      <c r="K99" s="8"/>
    </row>
    <row r="100" spans="1:11" x14ac:dyDescent="0.3">
      <c r="A100" s="79">
        <f>IF(D23=TRUE,"",3)</f>
        <v>3</v>
      </c>
      <c r="B100" s="82" t="str">
        <f>IF(D23=TRUE,"","Descripción del Diseño:")</f>
        <v>Descripción del Diseño:</v>
      </c>
      <c r="F100" s="5"/>
      <c r="G100" s="5"/>
      <c r="H100" s="5"/>
      <c r="K100" s="8"/>
    </row>
    <row r="101" spans="1:11" x14ac:dyDescent="0.3">
      <c r="A101" s="87"/>
      <c r="B101" s="76" t="str">
        <f>IF(D23=TRUE,"","Memoria técnica descriptiva")</f>
        <v>Memoria técnica descriptiva</v>
      </c>
      <c r="C101" s="143" t="str">
        <f>IF(D23=TRUE,"","* Anexar documento sobre la Memoria técnica descriptiva.")</f>
        <v>* Anexar documento sobre la Memoria técnica descriptiva.</v>
      </c>
      <c r="F101" s="5"/>
      <c r="G101" s="5"/>
      <c r="H101" s="5"/>
      <c r="K101" s="8"/>
    </row>
    <row r="102" spans="1:11" x14ac:dyDescent="0.3">
      <c r="A102" s="87"/>
      <c r="B102" s="76" t="str">
        <f>IF(D23=TRUE,"","Planos")</f>
        <v>Planos</v>
      </c>
      <c r="C102" s="144" t="str">
        <f>IF(D23=TRUE,"","* Anexar los planos del proyecto.")</f>
        <v>* Anexar los planos del proyecto.</v>
      </c>
      <c r="F102" s="5"/>
      <c r="G102" s="5"/>
      <c r="H102" s="5"/>
      <c r="K102" s="8"/>
    </row>
    <row r="103" spans="1:11" ht="33" customHeight="1" x14ac:dyDescent="0.3">
      <c r="A103" s="87"/>
      <c r="B103" s="73" t="str">
        <f>IF(D23=TRUE,"","Normatividad aplicable [En caso de ser varias puede agregar una fila para cada una]")</f>
        <v>Normatividad aplicable [En caso de ser varias puede agregar una fila para cada una]</v>
      </c>
      <c r="C103" s="43"/>
      <c r="D103" s="207" t="str">
        <f>IF(D23=TRUE,"","* En caso necesario anexar documento (s) que describa la normatividad aplicable.")</f>
        <v>* En caso necesario anexar documento (s) que describa la normatividad aplicable.</v>
      </c>
      <c r="E103" s="208"/>
      <c r="F103" s="5"/>
      <c r="G103" s="5"/>
      <c r="H103" s="5"/>
      <c r="K103" s="8"/>
    </row>
    <row r="104" spans="1:11" x14ac:dyDescent="0.3">
      <c r="A104" s="76"/>
      <c r="B104" s="76"/>
      <c r="C104" s="43"/>
      <c r="D104" s="66"/>
      <c r="E104" s="10"/>
      <c r="F104" s="5"/>
      <c r="G104" s="5"/>
      <c r="H104" s="5"/>
      <c r="K104" s="8"/>
    </row>
    <row r="105" spans="1:11" x14ac:dyDescent="0.3">
      <c r="A105" s="76"/>
      <c r="B105" s="76"/>
      <c r="C105" s="43"/>
      <c r="F105" s="5"/>
      <c r="G105" s="5"/>
      <c r="H105" s="5"/>
      <c r="K105" s="8"/>
    </row>
    <row r="106" spans="1:11" x14ac:dyDescent="0.3">
      <c r="A106" s="76"/>
      <c r="B106" s="76"/>
      <c r="C106" s="43"/>
      <c r="F106" s="5"/>
      <c r="G106" s="5"/>
      <c r="H106" s="5"/>
      <c r="K106" s="8"/>
    </row>
    <row r="107" spans="1:11" x14ac:dyDescent="0.3">
      <c r="A107" s="76"/>
      <c r="B107" s="76"/>
      <c r="C107" s="43"/>
      <c r="F107" s="5"/>
      <c r="G107" s="5"/>
      <c r="H107" s="5"/>
      <c r="K107" s="8"/>
    </row>
    <row r="108" spans="1:11" x14ac:dyDescent="0.3">
      <c r="A108" s="76"/>
      <c r="B108" s="76"/>
      <c r="C108" s="43"/>
      <c r="F108" s="5"/>
      <c r="G108" s="5"/>
      <c r="H108" s="5"/>
      <c r="K108" s="8"/>
    </row>
    <row r="109" spans="1:11" ht="12" customHeight="1" x14ac:dyDescent="0.3">
      <c r="A109" s="76"/>
      <c r="B109" s="76"/>
      <c r="C109" s="13"/>
      <c r="F109" s="5"/>
      <c r="G109" s="5"/>
      <c r="H109" s="5"/>
      <c r="K109" s="8"/>
    </row>
    <row r="110" spans="1:11" x14ac:dyDescent="0.3">
      <c r="A110" s="79">
        <f>IF(D23=TRUE,"",4)</f>
        <v>4</v>
      </c>
      <c r="B110" s="82" t="str">
        <f>IF(D23=TRUE,"","Descripción de la Construcción:")</f>
        <v>Descripción de la Construcción:</v>
      </c>
      <c r="C110" s="13"/>
      <c r="F110" s="5"/>
      <c r="G110" s="5"/>
      <c r="H110" s="5"/>
      <c r="K110" s="8"/>
    </row>
    <row r="111" spans="1:11" ht="41.25" customHeight="1" x14ac:dyDescent="0.3">
      <c r="A111" s="129"/>
      <c r="B111" s="83" t="str">
        <f>IF(D23=TRUE,"","Procedimientos genéricos")</f>
        <v>Procedimientos genéricos</v>
      </c>
      <c r="C111" s="143" t="str">
        <f>IF(D23=TRUE,"","* Anexar documento escaneado sobre los los procedimientos genéricos.")</f>
        <v>* Anexar documento escaneado sobre los los procedimientos genéricos.</v>
      </c>
      <c r="F111" s="5"/>
      <c r="G111" s="5"/>
      <c r="H111" s="5"/>
      <c r="K111" s="8"/>
    </row>
    <row r="112" spans="1:11" ht="39" customHeight="1" x14ac:dyDescent="0.3">
      <c r="A112" s="129"/>
      <c r="B112" s="83" t="str">
        <f>IF(D23=TRUE,"","Programas de ejecución del proyecto")</f>
        <v>Programas de ejecución del proyecto</v>
      </c>
      <c r="C112" s="143" t="str">
        <f>IF(D23=TRUE,"","* Anexar documento escaneado sobre los programas de ejecución del proyecto.")</f>
        <v>* Anexar documento escaneado sobre los programas de ejecución del proyecto.</v>
      </c>
      <c r="F112" s="5"/>
      <c r="G112" s="5"/>
      <c r="H112" s="5"/>
      <c r="K112" s="8"/>
    </row>
    <row r="113" spans="1:11" ht="16.5" customHeight="1" x14ac:dyDescent="0.3">
      <c r="A113" s="129"/>
      <c r="B113" s="83"/>
      <c r="C113" s="10"/>
      <c r="F113" s="5"/>
      <c r="G113" s="5"/>
      <c r="H113" s="5"/>
      <c r="K113" s="8"/>
    </row>
    <row r="114" spans="1:11" x14ac:dyDescent="0.3">
      <c r="A114" s="79">
        <f>IF(D23=TRUE,"",5)</f>
        <v>5</v>
      </c>
      <c r="B114" s="82" t="str">
        <f>IF(D23=TRUE,"","Descripción de la Operación y Mantenimiento:")</f>
        <v>Descripción de la Operación y Mantenimiento:</v>
      </c>
      <c r="C114" s="13"/>
      <c r="F114" s="5"/>
      <c r="G114" s="5"/>
      <c r="H114" s="5"/>
      <c r="K114" s="8"/>
    </row>
    <row r="115" spans="1:11" ht="33" x14ac:dyDescent="0.3">
      <c r="A115" s="129"/>
      <c r="B115" s="84" t="str">
        <f>IF(D23=TRUE,"","Manual de operación, mantenimiento y seguridad")</f>
        <v>Manual de operación, mantenimiento y seguridad</v>
      </c>
      <c r="C115" s="143" t="str">
        <f>IF(D23=TRUE,"","* Anexar documento escaneado sobre el Manual de operación, mantenimiento y seguridad.")</f>
        <v>* Anexar documento escaneado sobre el Manual de operación, mantenimiento y seguridad.</v>
      </c>
      <c r="F115" s="5"/>
      <c r="G115" s="5"/>
      <c r="H115" s="5"/>
      <c r="K115" s="8"/>
    </row>
    <row r="116" spans="1:11" x14ac:dyDescent="0.3">
      <c r="A116" s="79"/>
      <c r="B116" s="73"/>
      <c r="C116" s="5"/>
      <c r="D116" s="5"/>
      <c r="E116" s="5"/>
      <c r="F116" s="5"/>
      <c r="G116" s="5"/>
      <c r="H116" s="5"/>
    </row>
    <row r="117" spans="1:11" ht="124.5" customHeight="1" x14ac:dyDescent="0.3">
      <c r="A117" s="79">
        <f>IF(B24=1,"",IF(D23=TRUE,3,6))</f>
        <v>6</v>
      </c>
      <c r="B117" s="89" t="str">
        <f>IF(B24=1,"",CONCATENATE("Dictamen de una Unidad de Verificación o Empresa certificadora que avale que el proyecto cumple con las Normas Oficiales Mexicanas, o a falta de ellas por la normatividad internacional vigente,"," hasta en tanto la Agencia de Seguridad Industrial y Protección Ambiental (la Agencia)"," emita la autorización  que avale que el diseño de instalaciones y"," equipos es acorde con la normativa aplicable y que cuenta con las condiciones apropiadas para llevar a cabo la actividad objeto del permiso."," Lo anterior, de conformidad con el Transitorio Cuarto de la Ley de la Agencia."))</f>
        <v>Dictamen de una Unidad de Verificación o Empresa certificadora que avale que el proyecto cumple con las Normas Oficiales Mexicanas, o a falta de ellas por la normatividad internacional vigente, hasta en tanto la Agencia de Seguridad Industrial y Protección Ambiental (la Agencia) emita la autorización  que avale que el diseño de instalaciones y equipos es acorde con la normativa aplicable y que cuenta con las condiciones apropiadas para llevar a cabo la actividad objeto del permiso. Lo anterior, de conformidad con el Transitorio Cuarto de la Ley de la Agencia.</v>
      </c>
      <c r="C117" s="109" t="str">
        <f>IF(B24=1,"","* Anexar documento electrónico del dictamen de verificación. ")</f>
        <v xml:space="preserve">* Anexar documento electrónico del dictamen de verificación. </v>
      </c>
      <c r="D117" s="199" t="s">
        <v>138</v>
      </c>
      <c r="E117" s="5"/>
      <c r="F117" s="5"/>
      <c r="G117" s="5"/>
      <c r="H117" s="5"/>
    </row>
    <row r="118" spans="1:11" x14ac:dyDescent="0.3">
      <c r="A118" s="88"/>
      <c r="B118" s="89"/>
      <c r="D118" s="5"/>
      <c r="E118" s="5"/>
      <c r="F118" s="5"/>
      <c r="G118" s="5"/>
      <c r="H118" s="5"/>
    </row>
    <row r="119" spans="1:11" x14ac:dyDescent="0.3">
      <c r="A119" s="81" t="str">
        <f>IF(B24=1,"","Garantías y seguros (Artículo 50, fracción IV LH)")</f>
        <v>Garantías y seguros (Artículo 50, fracción IV LH)</v>
      </c>
      <c r="B119" s="89"/>
      <c r="C119" s="5"/>
      <c r="D119" s="5"/>
      <c r="E119" s="5"/>
      <c r="F119" s="5"/>
      <c r="G119" s="5"/>
      <c r="H119" s="5"/>
    </row>
    <row r="120" spans="1:11" ht="82.5" x14ac:dyDescent="0.3">
      <c r="A120" s="79">
        <f>IF(B24=1,"",1)</f>
        <v>1</v>
      </c>
      <c r="B120" s="89" t="str">
        <f>IF(B24=1,"",CONCATENATE("Carta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 (LLENAR FORMATO ANEXO EN HOJA EXCEL)"))</f>
        <v>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 (LLENAR FORMATO ANEXO EN HOJA EXCEL)</v>
      </c>
      <c r="C120" s="109" t="str">
        <f>IF(B24=1,"","*Llenar formato anexo de carta compromiso. * En su caso adjuntar copia escaneada de la carátula, póliza y recibo de pago de los seguros vigentes.")</f>
        <v>*Llenar formato anexo de carta compromiso. * En su caso adjuntar copia escaneada de la carátula, póliza y recibo de pago de los seguros vigentes.</v>
      </c>
      <c r="D120" s="146" t="str">
        <f>IF(B24=1,"","Ir a la carta de seguros persona moral")</f>
        <v>Ir a la carta de seguros persona moral</v>
      </c>
    </row>
    <row r="121" spans="1:11" x14ac:dyDescent="0.3">
      <c r="A121" s="77"/>
      <c r="B121" s="76"/>
    </row>
    <row r="122" spans="1:11" x14ac:dyDescent="0.3">
      <c r="A122" s="81" t="str">
        <f>IF(B24=1,"","Evaluación de impacto social (Artículo 121 LH)")</f>
        <v>Evaluación de impacto social (Artículo 121 LH)</v>
      </c>
      <c r="B122" s="73"/>
      <c r="C122" s="5"/>
      <c r="D122" s="5"/>
      <c r="E122" s="5"/>
      <c r="G122" s="11"/>
    </row>
    <row r="123" spans="1:11" ht="76.5" customHeight="1" x14ac:dyDescent="0.3">
      <c r="A123" s="90">
        <f>IF(B24=1,"",1)</f>
        <v>1</v>
      </c>
      <c r="B123" s="89" t="str">
        <f>IF(B24=1,"","En su caso, evaluación de impacto social")</f>
        <v>En su caso, evaluación de impacto social</v>
      </c>
      <c r="C123" s="110" t="str">
        <f>IF(B24=1,"","* Anexar la copia del acuse de recibo de la Sener y copia de la evaluación de impacto social que refiere el artículo 121 de la LH y el artículo 44 del Reglamento. En caso de contar con ella anexar la Resolución emitida por la Sener.")</f>
        <v>* Anexar la copia del acuse de recibo de la Sener y copia de la evaluación de impacto social que refiere el artículo 121 de la LH y el artículo 44 del Reglamento. En caso de contar con ella anexar la Resolución emitida por la Sener.</v>
      </c>
      <c r="D123" s="5"/>
      <c r="E123" s="5"/>
    </row>
    <row r="124" spans="1:11" x14ac:dyDescent="0.3">
      <c r="A124" s="77"/>
      <c r="B124" s="91"/>
      <c r="C124" s="5"/>
      <c r="D124" s="5"/>
      <c r="E124" s="5"/>
    </row>
    <row r="125" spans="1:11" x14ac:dyDescent="0.3">
      <c r="A125" s="92" t="str">
        <f>IF(B24=1,"","Términos y Condiciones Generales para la Prestación del Servicio (Artículo 51, fracción VI del Reglamento de la LH)")</f>
        <v>Términos y Condiciones Generales para la Prestación del Servicio (Artículo 51, fracción VI del Reglamento de la LH)</v>
      </c>
      <c r="B125" s="93"/>
      <c r="C125" s="6"/>
      <c r="D125" s="6"/>
      <c r="E125" s="6"/>
      <c r="F125" s="5"/>
      <c r="G125" s="5"/>
      <c r="H125" s="5"/>
    </row>
    <row r="126" spans="1:11" x14ac:dyDescent="0.3">
      <c r="A126" s="94"/>
      <c r="B126" s="93"/>
      <c r="C126" s="6"/>
      <c r="D126" s="6"/>
      <c r="E126" s="6"/>
      <c r="F126" s="5"/>
      <c r="G126" s="5"/>
      <c r="H126" s="5"/>
    </row>
    <row r="127" spans="1:11" x14ac:dyDescent="0.3">
      <c r="A127" s="94">
        <f>IF(B24=1,"",1)</f>
        <v>1</v>
      </c>
      <c r="B127" s="89" t="str">
        <f>IF(B24=1,"","Propuesta de Términos y Condiciones Generales para la Prestación del Servicio")</f>
        <v>Propuesta de Términos y Condiciones Generales para la Prestación del Servicio</v>
      </c>
      <c r="C127" s="145" t="str">
        <f>IF(B24=1,"","* Anexar documento en formato Word Office")</f>
        <v>* Anexar documento en formato Word Office</v>
      </c>
      <c r="D127" s="22"/>
      <c r="E127" s="22"/>
      <c r="F127" s="22"/>
      <c r="G127" s="22"/>
      <c r="H127" s="5"/>
    </row>
    <row r="128" spans="1:11" ht="24.75" customHeight="1" x14ac:dyDescent="0.3">
      <c r="A128" s="77"/>
      <c r="B128" s="76"/>
    </row>
    <row r="129" spans="1:9" ht="22.5" customHeight="1" x14ac:dyDescent="0.3">
      <c r="A129" s="81" t="str">
        <f>IF(B24=1,"","Información de la empresa (Artículos 50, fracción V, 81, fracción VII y 83 LH)")</f>
        <v>Información de la empresa (Artículos 50, fracción V, 81, fracción VII y 83 LH)</v>
      </c>
      <c r="B129" s="76"/>
    </row>
    <row r="130" spans="1:9" ht="204.75" customHeight="1" x14ac:dyDescent="0.3">
      <c r="A130" s="79">
        <f>IF(B24=1,"",1)</f>
        <v>1</v>
      </c>
      <c r="B130" s="131" t="str">
        <f>IF(B24=1,"",Aux!$J$6)</f>
        <v>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v>
      </c>
      <c r="C130" s="147" t="str">
        <f>IF(B24=1,"","* Anexar documento en formato Word Office,  en su caso diagrama esquemático que muestre la estructura accionaria y corporativa.")</f>
        <v>* Anexar documento en formato Word Office,  en su caso diagrama esquemático que muestre la estructura accionaria y corporativa.</v>
      </c>
    </row>
    <row r="131" spans="1:9" ht="30" customHeight="1" x14ac:dyDescent="0.3">
      <c r="A131" s="77"/>
      <c r="B131" s="73"/>
    </row>
    <row r="132" spans="1:9" x14ac:dyDescent="0.3">
      <c r="A132" s="95" t="str">
        <f>IF(B24=1,"","Plan de negocios (Artículo 50 fracción V de la LH y  51, fracción IV del Reglamento)")</f>
        <v>Plan de negocios (Artículo 50 fracción V de la LH y  51, fracción IV del Reglamento)</v>
      </c>
      <c r="B132" s="76"/>
    </row>
    <row r="133" spans="1:9" ht="66" x14ac:dyDescent="0.3">
      <c r="A133" s="96"/>
      <c r="B133" s="132" t="str">
        <f>IF(B24=1,"",CONCATENATE("Toda la información del plan de negocios, incluyendo inversiones, costos de operación y mantenimiento, gastos de administración y ventas, ingresos, depreciación, amortizaciones y financiamiento,"," debe agregarse expresada a pesos constantes y especificar la fecha de las unidades monetarias en el recuadro a continuación:"))</f>
        <v>Toda la información del plan de negocios, incluyendo inversiones, costos de operación y mantenimiento, gastos de administración y ventas, ingresos, depreciación, amortizaciones y financiamiento, debe agregarse expresada a pesos constantes y especificar la fecha de las unidades monetarias en el recuadro a continuación:</v>
      </c>
      <c r="C133" s="43"/>
      <c r="D133" s="5"/>
      <c r="E133" s="5"/>
      <c r="F133" s="5"/>
      <c r="G133" s="5"/>
      <c r="H133" s="5"/>
      <c r="I133" s="5"/>
    </row>
    <row r="134" spans="1:9" x14ac:dyDescent="0.3">
      <c r="A134" s="96" t="str">
        <f>IF(B24=1,"","a. Inversiones en activos")</f>
        <v>a. Inversiones en activos</v>
      </c>
      <c r="B134" s="97"/>
      <c r="C134" s="5"/>
      <c r="D134" s="5"/>
      <c r="E134" s="5"/>
      <c r="F134" s="5"/>
      <c r="G134" s="5"/>
      <c r="H134" s="5"/>
      <c r="I134" s="5"/>
    </row>
    <row r="135" spans="1:9" ht="33" x14ac:dyDescent="0.3">
      <c r="A135" s="98" t="str">
        <f>IF(B24=1,"","Número")</f>
        <v>Número</v>
      </c>
      <c r="B135" s="99" t="str">
        <f>IF(B24=1,"","Inversiones Activo Fijo")</f>
        <v>Inversiones Activo Fijo</v>
      </c>
      <c r="C135" s="99" t="str">
        <f>IF(B24=1,"","Valor de adquisición en pesos")</f>
        <v>Valor de adquisición en pesos</v>
      </c>
      <c r="D135" s="152" t="str">
        <f>IF(B24=1,"","Vida útil estimada (Años), en su caso remanente")</f>
        <v>Vida útil estimada (Años), en su caso remanente</v>
      </c>
      <c r="E135" s="35"/>
      <c r="F135" s="10"/>
      <c r="G135" s="10"/>
      <c r="H135" s="10"/>
      <c r="I135" s="10"/>
    </row>
    <row r="136" spans="1:9" x14ac:dyDescent="0.3">
      <c r="A136" s="135" t="str">
        <f>IF(B24=1,"","Ejemplo: 1")</f>
        <v>Ejemplo: 1</v>
      </c>
      <c r="B136" s="136" t="str">
        <f>IF(B24=1,"","Ejemplo: Equipo de medición y regulación")</f>
        <v>Ejemplo: Equipo de medición y regulación</v>
      </c>
      <c r="C136" s="137" t="str">
        <f>IF(B24=1,"","Ejemplo: 625,452.25")</f>
        <v>Ejemplo: 625,452.25</v>
      </c>
      <c r="D136" s="138" t="str">
        <f>IF(B24=1,"","Ejemplo: 25")</f>
        <v>Ejemplo: 25</v>
      </c>
      <c r="E136" s="36"/>
      <c r="F136" s="5"/>
      <c r="G136" s="5"/>
      <c r="H136" s="5"/>
      <c r="I136" s="5"/>
    </row>
    <row r="137" spans="1:9" x14ac:dyDescent="0.3">
      <c r="A137" s="25"/>
      <c r="B137" s="20"/>
      <c r="C137" s="46"/>
      <c r="D137" s="34"/>
      <c r="E137" s="37"/>
      <c r="F137" s="5"/>
      <c r="G137" s="5"/>
      <c r="H137" s="5"/>
      <c r="I137" s="5"/>
    </row>
    <row r="138" spans="1:9" x14ac:dyDescent="0.3">
      <c r="A138" s="25"/>
      <c r="B138" s="20"/>
      <c r="C138" s="46"/>
      <c r="D138" s="34"/>
      <c r="E138" s="37"/>
      <c r="F138" s="5"/>
      <c r="G138" s="5"/>
      <c r="H138" s="5"/>
      <c r="I138" s="5"/>
    </row>
    <row r="139" spans="1:9" x14ac:dyDescent="0.3">
      <c r="A139" s="25"/>
      <c r="B139" s="20"/>
      <c r="C139" s="46"/>
      <c r="D139" s="34"/>
      <c r="E139" s="37"/>
      <c r="F139" s="5"/>
      <c r="G139" s="5"/>
      <c r="H139" s="5"/>
      <c r="I139" s="5"/>
    </row>
    <row r="140" spans="1:9" x14ac:dyDescent="0.3">
      <c r="A140" s="25"/>
      <c r="B140" s="20"/>
      <c r="C140" s="46"/>
      <c r="D140" s="34"/>
      <c r="E140" s="37"/>
      <c r="F140" s="5"/>
      <c r="G140" s="5"/>
      <c r="H140" s="5"/>
      <c r="I140" s="5"/>
    </row>
    <row r="141" spans="1:9" x14ac:dyDescent="0.3">
      <c r="A141" s="25"/>
      <c r="B141" s="20"/>
      <c r="C141" s="46"/>
      <c r="D141" s="34"/>
      <c r="E141" s="37"/>
      <c r="F141" s="5"/>
      <c r="G141" s="5"/>
      <c r="H141" s="5"/>
      <c r="I141" s="5"/>
    </row>
    <row r="142" spans="1:9" x14ac:dyDescent="0.3">
      <c r="A142" s="42"/>
      <c r="B142" s="168" t="str">
        <f>IF(B24=1,"","Total de inversiones en activo  fijo")</f>
        <v>Total de inversiones en activo  fijo</v>
      </c>
      <c r="C142" s="111">
        <f>SUM($C$137:$C$141)</f>
        <v>0</v>
      </c>
      <c r="D142" s="5"/>
      <c r="E142" s="5"/>
      <c r="F142" s="5"/>
      <c r="G142" s="5"/>
      <c r="H142" s="5"/>
      <c r="I142" s="5"/>
    </row>
    <row r="143" spans="1:9" x14ac:dyDescent="0.3">
      <c r="A143" s="24"/>
      <c r="B143" s="5"/>
      <c r="C143" s="5"/>
      <c r="D143" s="5"/>
      <c r="E143" s="5"/>
      <c r="F143" s="5"/>
      <c r="G143" s="5"/>
      <c r="H143" s="5"/>
      <c r="I143" s="5"/>
    </row>
    <row r="144" spans="1:9" x14ac:dyDescent="0.3">
      <c r="A144" s="166" t="str">
        <f>IF(B24=1,"","b. Costos de operación y mantenimiento y gastos de administración y ventas")</f>
        <v>b. Costos de operación y mantenimiento y gastos de administración y ventas</v>
      </c>
      <c r="B144" s="5"/>
      <c r="C144" s="5"/>
      <c r="D144" s="5"/>
      <c r="E144" s="5"/>
      <c r="F144" s="5"/>
      <c r="G144" s="5"/>
      <c r="H144" s="5"/>
      <c r="I144" s="5"/>
    </row>
    <row r="145" spans="1:9" x14ac:dyDescent="0.3">
      <c r="A145" s="24"/>
      <c r="B145" s="5"/>
      <c r="C145" s="5"/>
      <c r="D145" s="5"/>
      <c r="E145" s="5"/>
      <c r="F145" s="5"/>
      <c r="G145" s="5"/>
      <c r="H145" s="5"/>
      <c r="I145" s="5"/>
    </row>
    <row r="146" spans="1:9" ht="16.5" customHeight="1" x14ac:dyDescent="0.3">
      <c r="A146" s="209" t="str">
        <f>IF(B24=1,"","Número")</f>
        <v>Número</v>
      </c>
      <c r="B146" s="211" t="str">
        <f>IF(B24=1,"","Costos de Operación y Mantenimiento")</f>
        <v>Costos de Operación y Mantenimiento</v>
      </c>
      <c r="C146" s="213" t="str">
        <f>IF(B24=1,"","Monto anual en pesos")</f>
        <v>Monto anual en pesos</v>
      </c>
      <c r="D146" s="215" t="str">
        <f>IF(B24=1,"","Fijo o Variable")</f>
        <v>Fijo o Variable</v>
      </c>
      <c r="E146" s="21"/>
      <c r="F146" s="5"/>
      <c r="G146" s="5"/>
      <c r="H146" s="5"/>
      <c r="I146" s="5"/>
    </row>
    <row r="147" spans="1:9" x14ac:dyDescent="0.3">
      <c r="A147" s="210"/>
      <c r="B147" s="212"/>
      <c r="C147" s="214"/>
      <c r="D147" s="216"/>
      <c r="E147" s="21"/>
      <c r="F147" s="5"/>
      <c r="G147" s="5"/>
      <c r="H147" s="5"/>
      <c r="I147" s="5"/>
    </row>
    <row r="148" spans="1:9" x14ac:dyDescent="0.3">
      <c r="A148" s="135" t="str">
        <f>IF(B24=1,"","Ejemplo: 1")</f>
        <v>Ejemplo: 1</v>
      </c>
      <c r="B148" s="136" t="str">
        <f>IF(B24=1,"","Ejemplo: Mantenimiento de equipos")</f>
        <v>Ejemplo: Mantenimiento de equipos</v>
      </c>
      <c r="C148" s="139" t="str">
        <f>IF(B24=1,"","Ejemplo: 60,000")</f>
        <v>Ejemplo: 60,000</v>
      </c>
      <c r="D148" s="139" t="str">
        <f>IF(B24=1,"","Ejemplo: Fijo")</f>
        <v>Ejemplo: Fijo</v>
      </c>
      <c r="E148" s="15"/>
      <c r="F148" s="5"/>
      <c r="G148" s="5"/>
      <c r="H148" s="5"/>
      <c r="I148" s="5"/>
    </row>
    <row r="149" spans="1:9" x14ac:dyDescent="0.3">
      <c r="A149" s="25"/>
      <c r="B149" s="20"/>
      <c r="C149" s="46"/>
      <c r="D149" s="47"/>
      <c r="E149" s="6"/>
      <c r="F149" s="5"/>
      <c r="G149" s="5"/>
      <c r="H149" s="5"/>
      <c r="I149" s="5"/>
    </row>
    <row r="150" spans="1:9" x14ac:dyDescent="0.3">
      <c r="A150" s="25"/>
      <c r="B150" s="20"/>
      <c r="C150" s="46"/>
      <c r="D150" s="47"/>
      <c r="E150" s="6"/>
      <c r="F150" s="5"/>
      <c r="G150" s="5"/>
      <c r="H150" s="5"/>
      <c r="I150" s="5"/>
    </row>
    <row r="151" spans="1:9" x14ac:dyDescent="0.3">
      <c r="A151" s="25"/>
      <c r="B151" s="20"/>
      <c r="C151" s="46"/>
      <c r="D151" s="47"/>
      <c r="E151" s="6"/>
      <c r="F151" s="5"/>
      <c r="G151" s="5"/>
      <c r="H151" s="5"/>
      <c r="I151" s="5"/>
    </row>
    <row r="152" spans="1:9" x14ac:dyDescent="0.3">
      <c r="A152" s="25"/>
      <c r="B152" s="20"/>
      <c r="C152" s="46"/>
      <c r="D152" s="47"/>
      <c r="E152" s="6"/>
      <c r="F152" s="5"/>
      <c r="G152" s="5"/>
      <c r="H152" s="5"/>
      <c r="I152" s="5"/>
    </row>
    <row r="153" spans="1:9" x14ac:dyDescent="0.3">
      <c r="A153" s="25"/>
      <c r="B153" s="20"/>
      <c r="C153" s="46"/>
      <c r="D153" s="47"/>
      <c r="E153" s="6"/>
      <c r="F153" s="5"/>
      <c r="G153" s="5"/>
      <c r="H153" s="5"/>
      <c r="I153" s="5"/>
    </row>
    <row r="154" spans="1:9" x14ac:dyDescent="0.3">
      <c r="A154" s="41"/>
      <c r="B154" s="169" t="str">
        <f>IF(B24=1,"","Total de costos de operación y mantenimiento")</f>
        <v>Total de costos de operación y mantenimiento</v>
      </c>
      <c r="C154" s="111">
        <f>SUM($C$149:$C$153)</f>
        <v>0</v>
      </c>
      <c r="D154" s="5"/>
      <c r="E154" s="5"/>
      <c r="F154" s="5"/>
      <c r="G154" s="5"/>
      <c r="H154" s="5"/>
      <c r="I154" s="5"/>
    </row>
    <row r="155" spans="1:9" x14ac:dyDescent="0.3">
      <c r="A155" s="24"/>
      <c r="B155" s="5"/>
      <c r="C155" s="5"/>
      <c r="D155" s="5"/>
      <c r="E155" s="5"/>
      <c r="F155" s="5"/>
      <c r="G155" s="5"/>
      <c r="H155" s="5"/>
      <c r="I155" s="5"/>
    </row>
    <row r="156" spans="1:9" x14ac:dyDescent="0.3">
      <c r="A156" s="205" t="str">
        <f>IF(B24=1,"","Número")</f>
        <v>Número</v>
      </c>
      <c r="B156" s="206" t="str">
        <f>IF(B24=1,"","Gastos de administración y ventas")</f>
        <v>Gastos de administración y ventas</v>
      </c>
      <c r="C156" s="206" t="str">
        <f>IF(B24=1,"","Monto anual en pesos")</f>
        <v>Monto anual en pesos</v>
      </c>
      <c r="D156" s="206" t="str">
        <f>IF(B24=1,"","Fijo o Variable")</f>
        <v>Fijo o Variable</v>
      </c>
      <c r="E156" s="5"/>
      <c r="F156" s="5"/>
      <c r="G156" s="5"/>
      <c r="H156" s="5"/>
      <c r="I156" s="5"/>
    </row>
    <row r="157" spans="1:9" x14ac:dyDescent="0.3">
      <c r="A157" s="205"/>
      <c r="B157" s="206"/>
      <c r="C157" s="206"/>
      <c r="D157" s="206"/>
      <c r="E157" s="5"/>
      <c r="F157" s="5"/>
      <c r="G157" s="5"/>
      <c r="H157" s="5"/>
      <c r="I157" s="5"/>
    </row>
    <row r="158" spans="1:9" x14ac:dyDescent="0.3">
      <c r="A158" s="135" t="str">
        <f>IF(B24=1,"","Ejemplo: 1")</f>
        <v>Ejemplo: 1</v>
      </c>
      <c r="B158" s="136" t="str">
        <f>IF(B24=1,"","Mantenimiento de equipos")</f>
        <v>Mantenimiento de equipos</v>
      </c>
      <c r="C158" s="140" t="str">
        <f>IF(B24=1,"","Ejemplo: 80,000")</f>
        <v>Ejemplo: 80,000</v>
      </c>
      <c r="D158" s="139" t="str">
        <f>IF(B24=1,"","Ejemplo: Variable")</f>
        <v>Ejemplo: Variable</v>
      </c>
      <c r="E158" s="5"/>
      <c r="F158" s="5"/>
      <c r="G158" s="5"/>
      <c r="H158" s="5"/>
      <c r="I158" s="5"/>
    </row>
    <row r="159" spans="1:9" x14ac:dyDescent="0.3">
      <c r="A159" s="25"/>
      <c r="B159" s="20"/>
      <c r="C159" s="46"/>
      <c r="D159" s="47"/>
      <c r="E159" s="5"/>
      <c r="F159" s="5"/>
      <c r="G159" s="5"/>
      <c r="H159" s="5"/>
      <c r="I159" s="5"/>
    </row>
    <row r="160" spans="1:9" x14ac:dyDescent="0.3">
      <c r="A160" s="25"/>
      <c r="B160" s="20"/>
      <c r="C160" s="46"/>
      <c r="D160" s="47"/>
      <c r="E160" s="5"/>
      <c r="F160" s="5"/>
      <c r="G160" s="5"/>
      <c r="H160" s="5"/>
      <c r="I160" s="5"/>
    </row>
    <row r="161" spans="1:9" x14ac:dyDescent="0.3">
      <c r="A161" s="25"/>
      <c r="B161" s="20"/>
      <c r="C161" s="46"/>
      <c r="D161" s="47"/>
      <c r="E161" s="5"/>
      <c r="F161" s="5"/>
      <c r="G161" s="5"/>
      <c r="H161" s="5"/>
      <c r="I161" s="5"/>
    </row>
    <row r="162" spans="1:9" x14ac:dyDescent="0.3">
      <c r="A162" s="25"/>
      <c r="B162" s="20"/>
      <c r="C162" s="46"/>
      <c r="D162" s="47"/>
      <c r="E162" s="5"/>
      <c r="F162" s="5"/>
      <c r="G162" s="5"/>
      <c r="H162" s="5"/>
      <c r="I162" s="5"/>
    </row>
    <row r="163" spans="1:9" x14ac:dyDescent="0.3">
      <c r="A163" s="25"/>
      <c r="B163" s="20"/>
      <c r="C163" s="46"/>
      <c r="D163" s="47"/>
      <c r="E163" s="5"/>
      <c r="F163" s="5"/>
      <c r="G163" s="5"/>
      <c r="H163" s="5"/>
      <c r="I163" s="5"/>
    </row>
    <row r="164" spans="1:9" x14ac:dyDescent="0.3">
      <c r="A164" s="41"/>
      <c r="B164" s="169" t="str">
        <f>IF(B24=1,"","Total de gastos de administración y ventas")</f>
        <v>Total de gastos de administración y ventas</v>
      </c>
      <c r="C164" s="111">
        <f>SUM(C159:C163)</f>
        <v>0</v>
      </c>
      <c r="D164" s="5"/>
      <c r="E164" s="5"/>
      <c r="F164" s="5"/>
      <c r="G164" s="5"/>
      <c r="H164" s="5"/>
      <c r="I164" s="5"/>
    </row>
    <row r="165" spans="1:9" x14ac:dyDescent="0.3">
      <c r="A165" s="24"/>
      <c r="B165" s="5"/>
      <c r="C165" s="5"/>
      <c r="D165" s="5"/>
      <c r="E165" s="5"/>
      <c r="F165" s="5"/>
      <c r="G165" s="5"/>
      <c r="H165" s="5"/>
      <c r="I165" s="5"/>
    </row>
    <row r="166" spans="1:9" x14ac:dyDescent="0.3">
      <c r="A166" s="167" t="str">
        <f>IF(B24=1,"","c. Estimación de los ingresos")</f>
        <v>c. Estimación de los ingresos</v>
      </c>
      <c r="B166" s="5"/>
      <c r="C166" s="5"/>
      <c r="D166" s="5"/>
      <c r="E166" s="5"/>
      <c r="F166" s="5"/>
      <c r="G166" s="5"/>
      <c r="H166" s="5"/>
      <c r="I166" s="5"/>
    </row>
    <row r="167" spans="1:9" x14ac:dyDescent="0.3">
      <c r="A167" s="24"/>
      <c r="B167" s="5"/>
      <c r="C167" s="5"/>
      <c r="D167" s="5"/>
      <c r="E167" s="5"/>
      <c r="F167" s="5"/>
      <c r="G167" s="5"/>
      <c r="H167" s="5"/>
      <c r="I167" s="5"/>
    </row>
    <row r="168" spans="1:9" x14ac:dyDescent="0.3">
      <c r="A168" s="67"/>
      <c r="B168" s="153" t="str">
        <f>IF(B24=1,"","Concepto")</f>
        <v>Concepto</v>
      </c>
      <c r="C168" s="154" t="str">
        <f>IF(B24=1,"","Año 1")</f>
        <v>Año 1</v>
      </c>
      <c r="D168" s="154" t="str">
        <f>IF(B24=1,"","Año 2")</f>
        <v>Año 2</v>
      </c>
      <c r="E168" s="154" t="str">
        <f>IF(B24=1,"","Año 3")</f>
        <v>Año 3</v>
      </c>
      <c r="F168" s="154" t="str">
        <f>IF(B24=1,"","Año 4")</f>
        <v>Año 4</v>
      </c>
      <c r="G168" s="154" t="str">
        <f>IF(B24=1,"","Año 5")</f>
        <v>Año 5</v>
      </c>
      <c r="H168" s="150" t="str">
        <f>IF(B24=1,"","Especificar unidad")</f>
        <v>Especificar unidad</v>
      </c>
    </row>
    <row r="169" spans="1:9" x14ac:dyDescent="0.3">
      <c r="A169" s="68"/>
      <c r="B169" s="155" t="str">
        <f>IF(B24=1,"","Tarifa unitaria del servicio regulado (pesos/unidad)")</f>
        <v>Tarifa unitaria del servicio regulado (pesos/unidad)</v>
      </c>
      <c r="C169" s="48"/>
      <c r="D169" s="48"/>
      <c r="E169" s="48"/>
      <c r="F169" s="48"/>
      <c r="G169" s="48"/>
      <c r="H169" s="18"/>
    </row>
    <row r="170" spans="1:9" x14ac:dyDescent="0.3">
      <c r="A170" s="68"/>
      <c r="B170" s="155" t="str">
        <f>IF(B24=1,"","Volumen a conducir")</f>
        <v>Volumen a conducir</v>
      </c>
      <c r="C170" s="50"/>
      <c r="D170" s="50"/>
      <c r="E170" s="50"/>
      <c r="F170" s="50"/>
      <c r="G170" s="50"/>
      <c r="H170" s="18"/>
    </row>
    <row r="171" spans="1:9" x14ac:dyDescent="0.3">
      <c r="A171" s="68"/>
      <c r="B171" s="156" t="str">
        <f>IF(B24=1,"","Ingresos totales en pesos")</f>
        <v>Ingresos totales en pesos</v>
      </c>
      <c r="C171" s="49"/>
      <c r="D171" s="49"/>
      <c r="E171" s="49"/>
      <c r="F171" s="49"/>
      <c r="G171" s="49"/>
      <c r="H171" s="5"/>
      <c r="I171" s="5"/>
    </row>
    <row r="172" spans="1:9" x14ac:dyDescent="0.3">
      <c r="A172" s="24"/>
      <c r="B172" s="5"/>
      <c r="C172" s="5"/>
      <c r="D172" s="5"/>
      <c r="E172" s="5"/>
      <c r="F172" s="5"/>
      <c r="G172" s="5"/>
      <c r="H172" s="5"/>
      <c r="I172" s="5"/>
    </row>
    <row r="173" spans="1:9" x14ac:dyDescent="0.3">
      <c r="A173" s="167" t="str">
        <f>IF(B24=1,"","d. Capital y financiamientos")</f>
        <v>d. Capital y financiamientos</v>
      </c>
      <c r="B173" s="5"/>
      <c r="C173" s="5"/>
      <c r="D173" s="5"/>
      <c r="E173" s="5"/>
      <c r="F173" s="5"/>
      <c r="G173" s="5"/>
      <c r="H173" s="5"/>
      <c r="I173" s="5"/>
    </row>
    <row r="174" spans="1:9" x14ac:dyDescent="0.3">
      <c r="A174" s="24"/>
      <c r="B174" s="5"/>
      <c r="C174" s="5"/>
      <c r="D174" s="5"/>
      <c r="E174" s="5"/>
      <c r="F174" s="5"/>
      <c r="G174" s="5"/>
      <c r="H174" s="5"/>
      <c r="I174" s="5"/>
    </row>
    <row r="175" spans="1:9" x14ac:dyDescent="0.3">
      <c r="A175" s="6"/>
      <c r="B175" s="157" t="str">
        <f>IF(B24=1,"","Concepto")</f>
        <v>Concepto</v>
      </c>
      <c r="C175" s="157" t="str">
        <f>IF(B24=1,"","Valor solicitado")</f>
        <v>Valor solicitado</v>
      </c>
      <c r="D175" s="5"/>
      <c r="E175" s="5"/>
      <c r="F175" s="5"/>
      <c r="G175" s="5"/>
      <c r="H175" s="5"/>
      <c r="I175" s="5"/>
    </row>
    <row r="176" spans="1:9" x14ac:dyDescent="0.3">
      <c r="A176" s="31"/>
      <c r="B176" s="141" t="str">
        <f>IF(B24=1,"","Porcentaje de recursos propios")</f>
        <v>Porcentaje de recursos propios</v>
      </c>
      <c r="C176" s="26">
        <v>0.5</v>
      </c>
      <c r="D176" s="5"/>
      <c r="E176" s="5"/>
      <c r="F176" s="5"/>
      <c r="G176" s="5"/>
      <c r="H176" s="5"/>
      <c r="I176" s="5"/>
    </row>
    <row r="177" spans="1:11" x14ac:dyDescent="0.3">
      <c r="A177" s="40"/>
      <c r="B177" s="141" t="str">
        <f>IF(B24=1,"","Porcentaje de la deuda")</f>
        <v>Porcentaje de la deuda</v>
      </c>
      <c r="C177" s="112">
        <f>1-C176</f>
        <v>0.5</v>
      </c>
      <c r="D177" s="5"/>
      <c r="E177" s="5"/>
      <c r="F177" s="5"/>
      <c r="G177" s="5"/>
      <c r="H177" s="5"/>
      <c r="I177" s="5"/>
    </row>
    <row r="178" spans="1:11" x14ac:dyDescent="0.3">
      <c r="A178" s="40"/>
      <c r="B178" s="141" t="str">
        <f>IF(B24=1,"","En su caso, costo de la deuda, expresado en tasa nominal antes de impuestos /1")</f>
        <v>En su caso, costo de la deuda, expresado en tasa nominal antes de impuestos /1</v>
      </c>
      <c r="C178" s="51"/>
      <c r="D178" s="5"/>
      <c r="E178" s="5"/>
      <c r="F178" s="5"/>
      <c r="G178" s="5"/>
      <c r="H178" s="5"/>
      <c r="I178" s="5"/>
    </row>
    <row r="179" spans="1:11" x14ac:dyDescent="0.3">
      <c r="A179" s="40"/>
      <c r="B179" s="141" t="str">
        <f>IF(B24=1,"","En su caso, plazo de la deuda (años)")</f>
        <v>En su caso, plazo de la deuda (años)</v>
      </c>
      <c r="C179" s="49"/>
      <c r="D179" s="5"/>
      <c r="E179" s="5"/>
      <c r="F179" s="5"/>
      <c r="G179" s="5"/>
      <c r="H179" s="5"/>
      <c r="I179" s="5"/>
    </row>
    <row r="180" spans="1:11" x14ac:dyDescent="0.3">
      <c r="A180" s="40"/>
      <c r="B180" s="141" t="str">
        <f>IF(B24=1,"","En su caso, costo del capital propio solicitado expresado en tasa nominal antes de impuestos")</f>
        <v>En su caso, costo del capital propio solicitado expresado en tasa nominal antes de impuestos</v>
      </c>
      <c r="C180" s="52"/>
      <c r="D180" s="5"/>
      <c r="E180" s="5"/>
      <c r="F180" s="5"/>
      <c r="G180" s="5"/>
      <c r="H180" s="5"/>
      <c r="I180" s="5"/>
    </row>
    <row r="181" spans="1:11" x14ac:dyDescent="0.3">
      <c r="A181" s="24"/>
      <c r="B181" s="5"/>
      <c r="C181" s="5"/>
      <c r="D181" s="5"/>
      <c r="E181" s="5"/>
      <c r="F181" s="5"/>
      <c r="G181" s="5"/>
      <c r="H181" s="5"/>
      <c r="I181" s="5"/>
    </row>
    <row r="182" spans="1:11" x14ac:dyDescent="0.3">
      <c r="A182" s="158" t="str">
        <f>IF(B24=1,"","/1 En el caso de contar con varias fuentes de financiamiento, deberá llenar la tabla a continuación incluyendo el desglose de la información de cada una de las fuentes de financiamiento.")</f>
        <v>/1 En el caso de contar con varias fuentes de financiamiento, deberá llenar la tabla a continuación incluyendo el desglose de la información de cada una de las fuentes de financiamiento.</v>
      </c>
      <c r="B182" s="5"/>
      <c r="C182" s="5"/>
      <c r="D182" s="5"/>
      <c r="E182" s="5"/>
      <c r="F182" s="5"/>
      <c r="G182" s="5"/>
      <c r="H182" s="5"/>
      <c r="I182" s="5"/>
    </row>
    <row r="183" spans="1:11" x14ac:dyDescent="0.3">
      <c r="A183" s="159" t="str">
        <f>IF(B24=1,"","Asimismo, deberá estimar el costo total de la deuda considerando todas las fuentes de financiamiento, ponderando conforme al monto de la deuda sobre el total.")</f>
        <v>Asimismo, deberá estimar el costo total de la deuda considerando todas las fuentes de financiamiento, ponderando conforme al monto de la deuda sobre el total.</v>
      </c>
      <c r="B183" s="5"/>
      <c r="C183" s="5"/>
      <c r="D183" s="5"/>
      <c r="E183" s="5"/>
      <c r="F183" s="5"/>
      <c r="G183" s="5"/>
      <c r="H183" s="5"/>
      <c r="I183" s="5"/>
    </row>
    <row r="184" spans="1:11" ht="33" x14ac:dyDescent="0.3">
      <c r="A184" s="3"/>
      <c r="B184" s="160" t="str">
        <f>IF(B24=1,"","Fuente de financiamiento")</f>
        <v>Fuente de financiamiento</v>
      </c>
      <c r="C184" s="163" t="str">
        <f>IF(B24=1,"","Fuente de financiamiento 1")</f>
        <v>Fuente de financiamiento 1</v>
      </c>
      <c r="D184" s="163" t="str">
        <f>IF(B24=1,"","Fuente de financiamiento 2")</f>
        <v>Fuente de financiamiento 2</v>
      </c>
      <c r="E184" s="163" t="str">
        <f>IF(B24=1,"","Fuente de financiamiento 3")</f>
        <v>Fuente de financiamiento 3</v>
      </c>
      <c r="F184" s="163" t="str">
        <f>IF(B24=1,"","Fuente de financiamiento 4")</f>
        <v>Fuente de financiamiento 4</v>
      </c>
      <c r="G184" s="164" t="str">
        <f>IF(B24=1,"","Fuente de financiamiento 5")</f>
        <v>Fuente de financiamiento 5</v>
      </c>
      <c r="H184" s="164" t="str">
        <f>IF(B24=1,"","Fuente de financiamiento N")</f>
        <v>Fuente de financiamiento N</v>
      </c>
      <c r="I184" s="5"/>
    </row>
    <row r="185" spans="1:11" x14ac:dyDescent="0.3">
      <c r="A185" s="38"/>
      <c r="B185" s="161" t="str">
        <f>IF(B24=1,"","Costo de la deuda, expresado en tasa nominal antes de impuestos")</f>
        <v>Costo de la deuda, expresado en tasa nominal antes de impuestos</v>
      </c>
      <c r="C185" s="17"/>
      <c r="D185" s="17"/>
      <c r="E185" s="17"/>
      <c r="F185" s="17"/>
      <c r="G185" s="17"/>
      <c r="H185" s="17"/>
      <c r="I185" s="5"/>
    </row>
    <row r="186" spans="1:11" x14ac:dyDescent="0.3">
      <c r="A186" s="39"/>
      <c r="B186" s="162" t="str">
        <f>IF(B24=1,"","Plazo de la deuda (años)")</f>
        <v>Plazo de la deuda (años)</v>
      </c>
      <c r="C186" s="17"/>
      <c r="D186" s="17"/>
      <c r="E186" s="17"/>
      <c r="F186" s="17"/>
      <c r="G186" s="17"/>
      <c r="H186" s="17"/>
      <c r="I186" s="5"/>
    </row>
    <row r="187" spans="1:11" x14ac:dyDescent="0.3">
      <c r="A187" s="39"/>
      <c r="B187" s="162" t="str">
        <f>IF(B24=1,"","Monto de la deuda en pesos")</f>
        <v>Monto de la deuda en pesos</v>
      </c>
      <c r="C187" s="17"/>
      <c r="D187" s="17"/>
      <c r="E187" s="17"/>
      <c r="F187" s="17"/>
      <c r="G187" s="17"/>
      <c r="H187" s="17"/>
      <c r="I187" s="5"/>
    </row>
    <row r="188" spans="1:11" x14ac:dyDescent="0.3">
      <c r="A188" s="24"/>
      <c r="B188" s="5"/>
      <c r="C188" s="5"/>
      <c r="D188" s="5"/>
      <c r="E188" s="5"/>
      <c r="F188" s="5"/>
      <c r="G188" s="5"/>
      <c r="H188" s="5"/>
      <c r="I188" s="5"/>
    </row>
    <row r="189" spans="1:11" x14ac:dyDescent="0.3">
      <c r="A189" s="167" t="str">
        <f>IF(B24=1,"","e. Estado de resultados Proforma")</f>
        <v>e. Estado de resultados Proforma</v>
      </c>
      <c r="B189" s="5"/>
      <c r="C189" s="5"/>
      <c r="D189" s="5"/>
      <c r="E189" s="5"/>
      <c r="F189" s="5"/>
      <c r="G189" s="5"/>
      <c r="H189" s="5"/>
      <c r="I189" s="5"/>
    </row>
    <row r="190" spans="1:11" x14ac:dyDescent="0.3">
      <c r="A190" s="24"/>
      <c r="B190" s="5"/>
      <c r="C190" s="7" t="str">
        <f>IF(B24=1,"","Año 0")</f>
        <v>Año 0</v>
      </c>
      <c r="D190" s="16" t="str">
        <f>IF(B24=1,"","Año 1")</f>
        <v>Año 1</v>
      </c>
      <c r="E190" s="16" t="str">
        <f>IF(B24=1,"","Año 2")</f>
        <v>Año 2</v>
      </c>
      <c r="F190" s="16" t="str">
        <f>IF(B24=1,"","Año 3")</f>
        <v>Año 3</v>
      </c>
      <c r="G190" s="16" t="str">
        <f>IF(B24=1,"","Año 4")</f>
        <v>Año 4</v>
      </c>
      <c r="H190" s="16" t="str">
        <f>IF(B24=1,"","Año 5")</f>
        <v>Año 5</v>
      </c>
      <c r="I190" s="16" t="str">
        <f>IF(B24=1,"","Año N")</f>
        <v>Año N</v>
      </c>
      <c r="J190" s="13"/>
      <c r="K190" s="13"/>
    </row>
    <row r="191" spans="1:11" x14ac:dyDescent="0.3">
      <c r="A191" s="23"/>
      <c r="B191" s="170" t="str">
        <f>IF(B24=1,"","Ingresos brutos")</f>
        <v>Ingresos brutos</v>
      </c>
      <c r="C191" s="18"/>
      <c r="D191" s="53"/>
      <c r="E191" s="53"/>
      <c r="F191" s="53"/>
      <c r="G191" s="53"/>
      <c r="H191" s="53"/>
      <c r="I191" s="53"/>
      <c r="J191" s="58"/>
      <c r="K191" s="58"/>
    </row>
    <row r="192" spans="1:11" x14ac:dyDescent="0.3">
      <c r="A192" s="23"/>
      <c r="B192" s="170" t="str">
        <f>IF(B24=1,"","Costos")</f>
        <v>Costos</v>
      </c>
      <c r="C192" s="18"/>
      <c r="D192" s="54"/>
      <c r="E192" s="54"/>
      <c r="F192" s="54"/>
      <c r="G192" s="54"/>
      <c r="H192" s="54"/>
      <c r="I192" s="54"/>
      <c r="J192" s="59"/>
      <c r="K192" s="59"/>
    </row>
    <row r="193" spans="1:11" x14ac:dyDescent="0.3">
      <c r="A193" s="23"/>
      <c r="B193" s="170" t="str">
        <f>IF(B24=1,"","Gastos")</f>
        <v>Gastos</v>
      </c>
      <c r="C193" s="18"/>
      <c r="D193" s="54"/>
      <c r="E193" s="54"/>
      <c r="F193" s="54"/>
      <c r="G193" s="54"/>
      <c r="H193" s="54"/>
      <c r="I193" s="54"/>
      <c r="J193" s="59"/>
      <c r="K193" s="59"/>
    </row>
    <row r="194" spans="1:11" x14ac:dyDescent="0.3">
      <c r="A194" s="23"/>
      <c r="B194" s="170" t="str">
        <f>IF(B24=1,"","EBITDA")</f>
        <v>EBITDA</v>
      </c>
      <c r="C194" s="18"/>
      <c r="D194" s="56"/>
      <c r="E194" s="56"/>
      <c r="F194" s="56"/>
      <c r="G194" s="56"/>
      <c r="H194" s="56"/>
      <c r="I194" s="56"/>
      <c r="J194" s="60"/>
      <c r="K194" s="60"/>
    </row>
    <row r="195" spans="1:11" x14ac:dyDescent="0.3">
      <c r="A195" s="23"/>
      <c r="B195" s="170" t="str">
        <f>IF(B24=1,"","Depreciación")</f>
        <v>Depreciación</v>
      </c>
      <c r="C195" s="18"/>
      <c r="D195" s="54"/>
      <c r="E195" s="54"/>
      <c r="F195" s="54"/>
      <c r="G195" s="54"/>
      <c r="H195" s="54"/>
      <c r="I195" s="54"/>
      <c r="J195" s="59"/>
      <c r="K195" s="59"/>
    </row>
    <row r="196" spans="1:11" x14ac:dyDescent="0.3">
      <c r="A196" s="23"/>
      <c r="B196" s="170" t="str">
        <f>IF(B24=1,"","Amortizaciones")</f>
        <v>Amortizaciones</v>
      </c>
      <c r="C196" s="18"/>
      <c r="D196" s="54"/>
      <c r="E196" s="54"/>
      <c r="F196" s="54"/>
      <c r="G196" s="55"/>
      <c r="H196" s="55"/>
      <c r="I196" s="55"/>
      <c r="J196" s="61"/>
      <c r="K196" s="61"/>
    </row>
    <row r="197" spans="1:11" x14ac:dyDescent="0.3">
      <c r="A197" s="23"/>
      <c r="B197" s="170" t="str">
        <f>IF(B24=1,"","EBIT")</f>
        <v>EBIT</v>
      </c>
      <c r="C197" s="18"/>
      <c r="D197" s="54"/>
      <c r="E197" s="54"/>
      <c r="F197" s="54"/>
      <c r="G197" s="54"/>
      <c r="H197" s="54"/>
      <c r="I197" s="54"/>
      <c r="J197" s="59"/>
      <c r="K197" s="59"/>
    </row>
    <row r="198" spans="1:11" x14ac:dyDescent="0.3">
      <c r="A198" s="23"/>
      <c r="B198" s="170" t="str">
        <f>IF(B24=1,"","Intereses")</f>
        <v>Intereses</v>
      </c>
      <c r="C198" s="18"/>
      <c r="D198" s="54"/>
      <c r="E198" s="54"/>
      <c r="F198" s="54"/>
      <c r="G198" s="55"/>
      <c r="H198" s="55"/>
      <c r="I198" s="55"/>
      <c r="J198" s="61"/>
      <c r="K198" s="61"/>
    </row>
    <row r="199" spans="1:11" x14ac:dyDescent="0.3">
      <c r="A199" s="23"/>
      <c r="B199" s="170" t="str">
        <f>IF(B24=1,"","Impuestos")</f>
        <v>Impuestos</v>
      </c>
      <c r="C199" s="18"/>
      <c r="D199" s="54"/>
      <c r="E199" s="54"/>
      <c r="F199" s="54"/>
      <c r="G199" s="54"/>
      <c r="H199" s="54"/>
      <c r="I199" s="54"/>
      <c r="J199" s="59"/>
      <c r="K199" s="59"/>
    </row>
    <row r="200" spans="1:11" x14ac:dyDescent="0.3">
      <c r="A200" s="23"/>
      <c r="B200" s="170" t="str">
        <f>IF(B24=1,"","Ingreso Neto")</f>
        <v>Ingreso Neto</v>
      </c>
      <c r="C200" s="103"/>
      <c r="D200" s="54"/>
      <c r="E200" s="54"/>
      <c r="F200" s="54"/>
      <c r="G200" s="54"/>
      <c r="H200" s="54"/>
      <c r="I200" s="54"/>
      <c r="J200" s="59"/>
      <c r="K200" s="59"/>
    </row>
    <row r="201" spans="1:11" x14ac:dyDescent="0.3">
      <c r="A201" s="6"/>
      <c r="B201" s="170" t="str">
        <f>IF(B24=1,"","Proyecciones de Flujo de Efectivo")</f>
        <v>Proyecciones de Flujo de Efectivo</v>
      </c>
      <c r="C201" s="104"/>
      <c r="D201" s="54"/>
      <c r="E201" s="54"/>
      <c r="F201" s="54"/>
      <c r="G201" s="54"/>
      <c r="H201" s="54"/>
      <c r="I201" s="54"/>
      <c r="J201" s="59"/>
      <c r="K201" s="59"/>
    </row>
    <row r="202" spans="1:11" x14ac:dyDescent="0.3">
      <c r="A202" s="6"/>
      <c r="B202" s="169" t="str">
        <f>IF(B24=1,"","TIR del proyecto")</f>
        <v>TIR del proyecto</v>
      </c>
      <c r="C202" s="105"/>
      <c r="D202" s="6"/>
      <c r="E202" s="6"/>
      <c r="F202" s="5"/>
      <c r="G202" s="5"/>
      <c r="H202" s="5"/>
    </row>
    <row r="203" spans="1:11" x14ac:dyDescent="0.3">
      <c r="A203" s="6"/>
      <c r="B203" s="6"/>
      <c r="C203" s="57"/>
      <c r="D203" s="6"/>
      <c r="E203" s="6"/>
      <c r="F203" s="5"/>
      <c r="G203" s="5"/>
      <c r="H203" s="5"/>
    </row>
    <row r="204" spans="1:11" x14ac:dyDescent="0.3">
      <c r="A204" s="92" t="str">
        <f>IF(B24=1,"",IF(D7=2,"","Justificación de la demanda potencial (Artículo 74 LH)"))</f>
        <v>Justificación de la demanda potencial (Artículo 74 LH)</v>
      </c>
      <c r="B204" s="93"/>
      <c r="C204" s="183"/>
      <c r="D204" s="6"/>
      <c r="E204" s="6"/>
      <c r="F204" s="5"/>
      <c r="G204" s="5"/>
      <c r="H204" s="5"/>
    </row>
    <row r="205" spans="1:11" ht="57" customHeight="1" x14ac:dyDescent="0.3">
      <c r="A205" s="79">
        <f>IF(B24=1,"",IF(D7=2,"",1))</f>
        <v>1</v>
      </c>
      <c r="B205" s="89" t="str">
        <f>IF(B24=1,"",IF(D7=2,"",CONCATENATE("Resultados, en su caso, del procedimiento de Temporada Abierta para la estimación de la demanda potencial")))</f>
        <v>Resultados, en su caso, del procedimiento de Temporada Abierta para la estimación de la demanda potencial</v>
      </c>
      <c r="C205" s="182" t="str">
        <f>IF(B24=1,"",IF(D7=2,"",CONCATENATE("* Anexar documento en formato PDF con los  resultados del proceso de temporada abierta incluyendo dimensionamiento del sistema y asignación de capacidad. ")))</f>
        <v xml:space="preserve">* Anexar documento en formato PDF con los  resultados del proceso de temporada abierta incluyendo dimensionamiento del sistema y asignación de capacidad. </v>
      </c>
      <c r="D205" s="6"/>
      <c r="E205" s="6"/>
      <c r="F205" s="5"/>
      <c r="G205" s="5"/>
      <c r="H205" s="5"/>
    </row>
    <row r="206" spans="1:11" x14ac:dyDescent="0.3">
      <c r="A206" s="6"/>
      <c r="B206" s="6"/>
      <c r="C206" s="57"/>
      <c r="D206" s="6"/>
      <c r="E206" s="6"/>
      <c r="F206" s="5"/>
      <c r="G206" s="5"/>
      <c r="H206" s="5"/>
    </row>
    <row r="207" spans="1:11" x14ac:dyDescent="0.3">
      <c r="A207" s="6"/>
      <c r="B207" s="6"/>
      <c r="C207" s="57"/>
      <c r="D207" s="6"/>
      <c r="E207" s="6"/>
      <c r="F207" s="5"/>
      <c r="G207" s="5"/>
      <c r="H207" s="5"/>
    </row>
    <row r="208" spans="1:11" x14ac:dyDescent="0.3">
      <c r="A208" s="92" t="str">
        <f>IF(B24=1,"","Solicitantes actualmente en operación")</f>
        <v>Solicitantes actualmente en operación</v>
      </c>
      <c r="B208" s="6"/>
      <c r="C208" s="6"/>
      <c r="D208" s="6"/>
      <c r="E208" s="6"/>
      <c r="F208" s="5"/>
      <c r="G208" s="5"/>
      <c r="H208" s="5"/>
    </row>
    <row r="209" spans="1:8" x14ac:dyDescent="0.3">
      <c r="A209" s="93" t="str">
        <f>IF(B24=1,"","En caso de solicitantes de permisos que a la fecha de la entrada en vigor de la LH se encontraran llevando a cabo la actividad de transporte por medio de ductos, deberán suministrar para efectos estadísticos la información del Anexo 1.")</f>
        <v>En caso de solicitantes de permisos que a la fecha de la entrada en vigor de la LH se encontraran llevando a cabo la actividad de transporte por medio de ductos, deberán suministrar para efectos estadísticos la información del Anexo 1.</v>
      </c>
      <c r="B209" s="6"/>
      <c r="C209" s="6"/>
      <c r="D209" s="6"/>
      <c r="E209" s="6"/>
      <c r="F209" s="5"/>
      <c r="G209" s="5"/>
      <c r="H209" s="5"/>
    </row>
    <row r="210" spans="1:8" x14ac:dyDescent="0.3">
      <c r="A210" s="76"/>
    </row>
    <row r="211" spans="1:8" x14ac:dyDescent="0.3">
      <c r="A211" s="77"/>
    </row>
    <row r="212" spans="1:8" ht="20.25" x14ac:dyDescent="0.3">
      <c r="A212" s="165" t="str">
        <f>IF(B24=1,"","Manifiesto bajo protesta de decir verdad, que los datos asentados en la presente solicitud son ciertos y verificables en cualquier momento por esta Comisión.")</f>
        <v>Manifiesto bajo protesta de decir verdad, que los datos asentados en la presente solicitud son ciertos y verificables en cualquier momento por esta Comisión.</v>
      </c>
    </row>
    <row r="213" spans="1:8" ht="43.5" customHeight="1" x14ac:dyDescent="0.3">
      <c r="A213" s="3"/>
    </row>
    <row r="214" spans="1:8" hidden="1" x14ac:dyDescent="0.3">
      <c r="A214" s="3"/>
    </row>
    <row r="215" spans="1:8" hidden="1" x14ac:dyDescent="0.3">
      <c r="A215" s="3"/>
    </row>
    <row r="216" spans="1:8" hidden="1" x14ac:dyDescent="0.3">
      <c r="A216" s="3"/>
    </row>
    <row r="217" spans="1:8" hidden="1" x14ac:dyDescent="0.3">
      <c r="A217" s="3"/>
    </row>
    <row r="218" spans="1:8" hidden="1" x14ac:dyDescent="0.3">
      <c r="A218" s="3"/>
    </row>
    <row r="219" spans="1:8" hidden="1" x14ac:dyDescent="0.3">
      <c r="A219" s="3"/>
    </row>
    <row r="220" spans="1:8" hidden="1" x14ac:dyDescent="0.3">
      <c r="A220" s="3"/>
    </row>
    <row r="221" spans="1:8" hidden="1" x14ac:dyDescent="0.3">
      <c r="A221" s="3"/>
    </row>
    <row r="222" spans="1:8" hidden="1" x14ac:dyDescent="0.3">
      <c r="A222" s="3"/>
    </row>
    <row r="223" spans="1:8" hidden="1" x14ac:dyDescent="0.3">
      <c r="A223" s="3"/>
    </row>
    <row r="224" spans="1:8" hidden="1" x14ac:dyDescent="0.3">
      <c r="A224" s="3"/>
    </row>
    <row r="225" spans="1:1" hidden="1" x14ac:dyDescent="0.3">
      <c r="A225" s="3"/>
    </row>
    <row r="226" spans="1:1" hidden="1" x14ac:dyDescent="0.3">
      <c r="A226" s="3"/>
    </row>
    <row r="227" spans="1:1" hidden="1" x14ac:dyDescent="0.3">
      <c r="A227" s="3"/>
    </row>
    <row r="228" spans="1:1" hidden="1" x14ac:dyDescent="0.3">
      <c r="A228" s="3"/>
    </row>
    <row r="229" spans="1:1" hidden="1" x14ac:dyDescent="0.3">
      <c r="A229" s="3"/>
    </row>
    <row r="230" spans="1:1" hidden="1" x14ac:dyDescent="0.3">
      <c r="A230" s="3"/>
    </row>
    <row r="231" spans="1:1" hidden="1" x14ac:dyDescent="0.3">
      <c r="A231" s="3"/>
    </row>
    <row r="232" spans="1:1" hidden="1" x14ac:dyDescent="0.3">
      <c r="A232" s="3"/>
    </row>
    <row r="233" spans="1:1" hidden="1" x14ac:dyDescent="0.3">
      <c r="A233" s="3"/>
    </row>
    <row r="234" spans="1:1" hidden="1" x14ac:dyDescent="0.3">
      <c r="A234" s="3"/>
    </row>
    <row r="235" spans="1:1" hidden="1" x14ac:dyDescent="0.3">
      <c r="A235" s="3"/>
    </row>
    <row r="236" spans="1:1" hidden="1" x14ac:dyDescent="0.3">
      <c r="A236" s="3"/>
    </row>
    <row r="237" spans="1:1" hidden="1" x14ac:dyDescent="0.3">
      <c r="A237" s="3"/>
    </row>
    <row r="238" spans="1:1" hidden="1" x14ac:dyDescent="0.3">
      <c r="A238" s="3"/>
    </row>
    <row r="239" spans="1:1" hidden="1" x14ac:dyDescent="0.3">
      <c r="A239" s="3"/>
    </row>
    <row r="240" spans="1:1" hidden="1" x14ac:dyDescent="0.3">
      <c r="A240" s="3"/>
    </row>
    <row r="241" spans="1:1" hidden="1" x14ac:dyDescent="0.3">
      <c r="A241" s="3"/>
    </row>
    <row r="242" spans="1:1" hidden="1" x14ac:dyDescent="0.3">
      <c r="A242" s="3"/>
    </row>
    <row r="243" spans="1:1" hidden="1" x14ac:dyDescent="0.3">
      <c r="A243" s="3"/>
    </row>
    <row r="244" spans="1:1" hidden="1" x14ac:dyDescent="0.3">
      <c r="A244" s="3"/>
    </row>
    <row r="245" spans="1:1" hidden="1" x14ac:dyDescent="0.3">
      <c r="A245" s="3"/>
    </row>
    <row r="246" spans="1:1" hidden="1" x14ac:dyDescent="0.3">
      <c r="A246" s="3"/>
    </row>
    <row r="247" spans="1:1" hidden="1" x14ac:dyDescent="0.3">
      <c r="A247" s="3"/>
    </row>
    <row r="248" spans="1:1" hidden="1" x14ac:dyDescent="0.3">
      <c r="A248" s="3"/>
    </row>
    <row r="249" spans="1:1" hidden="1" x14ac:dyDescent="0.3">
      <c r="A249" s="3"/>
    </row>
    <row r="250" spans="1:1" hidden="1" x14ac:dyDescent="0.3">
      <c r="A250" s="3"/>
    </row>
    <row r="251" spans="1:1" hidden="1" x14ac:dyDescent="0.3">
      <c r="A251" s="3"/>
    </row>
    <row r="252" spans="1:1" hidden="1" x14ac:dyDescent="0.3">
      <c r="A252" s="3"/>
    </row>
    <row r="253" spans="1:1" hidden="1" x14ac:dyDescent="0.3">
      <c r="A253" s="3"/>
    </row>
    <row r="254" spans="1:1" hidden="1" x14ac:dyDescent="0.3">
      <c r="A254" s="3"/>
    </row>
    <row r="255" spans="1:1" hidden="1" x14ac:dyDescent="0.3">
      <c r="A255" s="3"/>
    </row>
    <row r="256" spans="1:1" hidden="1" x14ac:dyDescent="0.3">
      <c r="A256" s="3"/>
    </row>
    <row r="257" spans="1:1" hidden="1" x14ac:dyDescent="0.3">
      <c r="A257" s="3"/>
    </row>
    <row r="258" spans="1:1" hidden="1" x14ac:dyDescent="0.3">
      <c r="A258" s="3"/>
    </row>
    <row r="259" spans="1:1" hidden="1" x14ac:dyDescent="0.3">
      <c r="A259" s="3"/>
    </row>
    <row r="260" spans="1:1" hidden="1" x14ac:dyDescent="0.3">
      <c r="A260" s="3"/>
    </row>
    <row r="261" spans="1:1" hidden="1" x14ac:dyDescent="0.3">
      <c r="A261" s="3"/>
    </row>
    <row r="262" spans="1:1" hidden="1" x14ac:dyDescent="0.3">
      <c r="A262" s="3"/>
    </row>
    <row r="263" spans="1:1" hidden="1" x14ac:dyDescent="0.3">
      <c r="A263" s="3"/>
    </row>
    <row r="264" spans="1:1" hidden="1" x14ac:dyDescent="0.3">
      <c r="A264" s="3"/>
    </row>
    <row r="265" spans="1:1" hidden="1" x14ac:dyDescent="0.3">
      <c r="A265" s="3"/>
    </row>
    <row r="266" spans="1:1" hidden="1" x14ac:dyDescent="0.3">
      <c r="A266" s="3"/>
    </row>
    <row r="267" spans="1:1" hidden="1" x14ac:dyDescent="0.3">
      <c r="A267" s="3"/>
    </row>
    <row r="268" spans="1:1" hidden="1" x14ac:dyDescent="0.3">
      <c r="A268" s="3"/>
    </row>
    <row r="269" spans="1:1" hidden="1" x14ac:dyDescent="0.3">
      <c r="A269" s="3"/>
    </row>
    <row r="270" spans="1:1" hidden="1" x14ac:dyDescent="0.3">
      <c r="A270" s="3"/>
    </row>
    <row r="271" spans="1:1" hidden="1" x14ac:dyDescent="0.3">
      <c r="A271" s="3"/>
    </row>
    <row r="272" spans="1:1" hidden="1" x14ac:dyDescent="0.3">
      <c r="A272" s="3"/>
    </row>
    <row r="273" spans="1:1" hidden="1" x14ac:dyDescent="0.3">
      <c r="A273" s="3"/>
    </row>
    <row r="274" spans="1:1" hidden="1" x14ac:dyDescent="0.3">
      <c r="A274" s="3"/>
    </row>
    <row r="275" spans="1:1" hidden="1" x14ac:dyDescent="0.3">
      <c r="A275" s="3"/>
    </row>
    <row r="276" spans="1:1" hidden="1" x14ac:dyDescent="0.3">
      <c r="A276" s="3"/>
    </row>
    <row r="277" spans="1:1" hidden="1" x14ac:dyDescent="0.3">
      <c r="A277" s="3"/>
    </row>
    <row r="278" spans="1:1" hidden="1" x14ac:dyDescent="0.3">
      <c r="A278" s="3"/>
    </row>
    <row r="279" spans="1:1" hidden="1" x14ac:dyDescent="0.3">
      <c r="A279" s="3"/>
    </row>
    <row r="280" spans="1:1" hidden="1" x14ac:dyDescent="0.3">
      <c r="A280" s="3"/>
    </row>
    <row r="281" spans="1:1" hidden="1" x14ac:dyDescent="0.3">
      <c r="A281" s="3"/>
    </row>
    <row r="282" spans="1:1" hidden="1" x14ac:dyDescent="0.3">
      <c r="A282" s="3"/>
    </row>
    <row r="283" spans="1:1" hidden="1" x14ac:dyDescent="0.3">
      <c r="A283" s="3"/>
    </row>
    <row r="284" spans="1:1" hidden="1" x14ac:dyDescent="0.3">
      <c r="A284" s="3"/>
    </row>
    <row r="285" spans="1:1" hidden="1" x14ac:dyDescent="0.3">
      <c r="A285" s="3"/>
    </row>
    <row r="286" spans="1:1" hidden="1" x14ac:dyDescent="0.3">
      <c r="A286" s="3"/>
    </row>
    <row r="287" spans="1:1" hidden="1" x14ac:dyDescent="0.3">
      <c r="A287" s="3"/>
    </row>
    <row r="288" spans="1:1" hidden="1" x14ac:dyDescent="0.3">
      <c r="A288" s="3"/>
    </row>
    <row r="289" spans="1:1" hidden="1" x14ac:dyDescent="0.3">
      <c r="A289" s="3"/>
    </row>
    <row r="290" spans="1:1" hidden="1" x14ac:dyDescent="0.3">
      <c r="A290" s="3"/>
    </row>
    <row r="291" spans="1:1" hidden="1" x14ac:dyDescent="0.3">
      <c r="A291" s="3"/>
    </row>
    <row r="292" spans="1:1" hidden="1" x14ac:dyDescent="0.3">
      <c r="A292" s="3"/>
    </row>
    <row r="293" spans="1:1" hidden="1" x14ac:dyDescent="0.3">
      <c r="A293" s="3"/>
    </row>
    <row r="294" spans="1:1" hidden="1" x14ac:dyDescent="0.3">
      <c r="A294" s="3"/>
    </row>
    <row r="295" spans="1:1" hidden="1" x14ac:dyDescent="0.3">
      <c r="A295" s="3"/>
    </row>
    <row r="296" spans="1:1" hidden="1" x14ac:dyDescent="0.3">
      <c r="A296" s="3"/>
    </row>
    <row r="297" spans="1:1" hidden="1" x14ac:dyDescent="0.3">
      <c r="A297" s="3"/>
    </row>
    <row r="298" spans="1:1" hidden="1" x14ac:dyDescent="0.3">
      <c r="A298" s="3"/>
    </row>
    <row r="299" spans="1:1" hidden="1" x14ac:dyDescent="0.3">
      <c r="A299" s="3"/>
    </row>
    <row r="300" spans="1:1" hidden="1" x14ac:dyDescent="0.3">
      <c r="A300" s="3"/>
    </row>
    <row r="301" spans="1:1" hidden="1" x14ac:dyDescent="0.3">
      <c r="A301" s="3"/>
    </row>
    <row r="302" spans="1:1" hidden="1" x14ac:dyDescent="0.3">
      <c r="A302" s="3"/>
    </row>
    <row r="303" spans="1:1" hidden="1" x14ac:dyDescent="0.3">
      <c r="A303" s="3"/>
    </row>
    <row r="304" spans="1:1" hidden="1" x14ac:dyDescent="0.3">
      <c r="A304" s="3"/>
    </row>
    <row r="305" spans="1:1" hidden="1" x14ac:dyDescent="0.3">
      <c r="A305" s="3"/>
    </row>
    <row r="306" spans="1:1" hidden="1" x14ac:dyDescent="0.3">
      <c r="A306" s="3"/>
    </row>
    <row r="307" spans="1:1" hidden="1" x14ac:dyDescent="0.3">
      <c r="A307" s="3"/>
    </row>
    <row r="308" spans="1:1" hidden="1" x14ac:dyDescent="0.3">
      <c r="A308" s="3"/>
    </row>
    <row r="309" spans="1:1" hidden="1" x14ac:dyDescent="0.3">
      <c r="A309" s="3"/>
    </row>
    <row r="310" spans="1:1" hidden="1" x14ac:dyDescent="0.3">
      <c r="A310" s="3"/>
    </row>
    <row r="311" spans="1:1" hidden="1" x14ac:dyDescent="0.3">
      <c r="A311" s="3"/>
    </row>
    <row r="312" spans="1:1" hidden="1" x14ac:dyDescent="0.3">
      <c r="A312" s="3"/>
    </row>
    <row r="313" spans="1:1" hidden="1" x14ac:dyDescent="0.3">
      <c r="A313" s="3"/>
    </row>
    <row r="314" spans="1:1" hidden="1" x14ac:dyDescent="0.3">
      <c r="A314" s="3"/>
    </row>
    <row r="315" spans="1:1" hidden="1" x14ac:dyDescent="0.3">
      <c r="A315" s="3"/>
    </row>
    <row r="316" spans="1:1" hidden="1" x14ac:dyDescent="0.3">
      <c r="A316" s="3"/>
    </row>
    <row r="317" spans="1:1" hidden="1" x14ac:dyDescent="0.3">
      <c r="A317" s="3"/>
    </row>
    <row r="318" spans="1:1" hidden="1" x14ac:dyDescent="0.3">
      <c r="A318" s="3"/>
    </row>
    <row r="319" spans="1:1" hidden="1" x14ac:dyDescent="0.3">
      <c r="A319" s="3"/>
    </row>
    <row r="320" spans="1:1" hidden="1" x14ac:dyDescent="0.3">
      <c r="A320" s="3"/>
    </row>
    <row r="321" spans="1:1" hidden="1" x14ac:dyDescent="0.3">
      <c r="A321" s="3"/>
    </row>
    <row r="322" spans="1:1" hidden="1" x14ac:dyDescent="0.3">
      <c r="A322" s="3"/>
    </row>
    <row r="323" spans="1:1" hidden="1" x14ac:dyDescent="0.3">
      <c r="A323" s="3"/>
    </row>
    <row r="324" spans="1:1" hidden="1" x14ac:dyDescent="0.3">
      <c r="A324" s="3"/>
    </row>
    <row r="325" spans="1:1" hidden="1" x14ac:dyDescent="0.3">
      <c r="A325" s="3"/>
    </row>
    <row r="326" spans="1:1" hidden="1" x14ac:dyDescent="0.3">
      <c r="A326" s="3"/>
    </row>
    <row r="327" spans="1:1" hidden="1" x14ac:dyDescent="0.3">
      <c r="A327" s="3"/>
    </row>
    <row r="328" spans="1:1" hidden="1" x14ac:dyDescent="0.3">
      <c r="A328" s="3"/>
    </row>
    <row r="329" spans="1:1" hidden="1" x14ac:dyDescent="0.3">
      <c r="A329" s="3"/>
    </row>
    <row r="330" spans="1:1" hidden="1" x14ac:dyDescent="0.3">
      <c r="A330" s="3"/>
    </row>
    <row r="331" spans="1:1" hidden="1" x14ac:dyDescent="0.3">
      <c r="A331" s="3"/>
    </row>
    <row r="332" spans="1:1" hidden="1" x14ac:dyDescent="0.3">
      <c r="A332" s="3"/>
    </row>
    <row r="333" spans="1:1" hidden="1" x14ac:dyDescent="0.3">
      <c r="A333" s="3"/>
    </row>
    <row r="334" spans="1:1" hidden="1" x14ac:dyDescent="0.3">
      <c r="A334" s="3"/>
    </row>
    <row r="335" spans="1:1" hidden="1" x14ac:dyDescent="0.3">
      <c r="A335" s="3"/>
    </row>
    <row r="336" spans="1:1" hidden="1" x14ac:dyDescent="0.3">
      <c r="A336" s="3"/>
    </row>
    <row r="337" spans="1:1" hidden="1" x14ac:dyDescent="0.3">
      <c r="A337" s="3"/>
    </row>
    <row r="338" spans="1:1" hidden="1" x14ac:dyDescent="0.3">
      <c r="A338" s="3"/>
    </row>
    <row r="339" spans="1:1" hidden="1" x14ac:dyDescent="0.3">
      <c r="A339" s="3"/>
    </row>
    <row r="340" spans="1:1" hidden="1" x14ac:dyDescent="0.3">
      <c r="A340" s="3"/>
    </row>
    <row r="341" spans="1:1" hidden="1" x14ac:dyDescent="0.3">
      <c r="A341" s="3"/>
    </row>
    <row r="342" spans="1:1" hidden="1" x14ac:dyDescent="0.3">
      <c r="A342" s="3"/>
    </row>
    <row r="343" spans="1:1" hidden="1" x14ac:dyDescent="0.3">
      <c r="A343" s="3"/>
    </row>
    <row r="344" spans="1:1" hidden="1" x14ac:dyDescent="0.3">
      <c r="A344" s="3"/>
    </row>
    <row r="345" spans="1:1" hidden="1" x14ac:dyDescent="0.3">
      <c r="A345" s="3"/>
    </row>
    <row r="346" spans="1:1" hidden="1" x14ac:dyDescent="0.3">
      <c r="A346" s="3"/>
    </row>
    <row r="347" spans="1:1" hidden="1" x14ac:dyDescent="0.3">
      <c r="A347" s="3"/>
    </row>
    <row r="348" spans="1:1" hidden="1" x14ac:dyDescent="0.3">
      <c r="A348" s="3"/>
    </row>
    <row r="349" spans="1:1" hidden="1" x14ac:dyDescent="0.3">
      <c r="A349" s="3"/>
    </row>
    <row r="350" spans="1:1" hidden="1" x14ac:dyDescent="0.3">
      <c r="A350" s="3"/>
    </row>
    <row r="351" spans="1:1" hidden="1" x14ac:dyDescent="0.3">
      <c r="A351" s="3"/>
    </row>
    <row r="352" spans="1:1" hidden="1" x14ac:dyDescent="0.3">
      <c r="A352" s="3"/>
    </row>
    <row r="353" spans="1:1" hidden="1" x14ac:dyDescent="0.3">
      <c r="A353" s="3"/>
    </row>
    <row r="354" spans="1:1" hidden="1" x14ac:dyDescent="0.3">
      <c r="A354" s="3"/>
    </row>
    <row r="355" spans="1:1" hidden="1" x14ac:dyDescent="0.3">
      <c r="A355" s="3"/>
    </row>
    <row r="356" spans="1:1" hidden="1" x14ac:dyDescent="0.3">
      <c r="A356" s="3"/>
    </row>
    <row r="357" spans="1:1" hidden="1" x14ac:dyDescent="0.3">
      <c r="A357" s="3"/>
    </row>
    <row r="358" spans="1:1" hidden="1" x14ac:dyDescent="0.3">
      <c r="A358" s="3"/>
    </row>
    <row r="359" spans="1:1" hidden="1" x14ac:dyDescent="0.3">
      <c r="A359" s="3"/>
    </row>
    <row r="360" spans="1:1" hidden="1" x14ac:dyDescent="0.3">
      <c r="A360" s="3"/>
    </row>
    <row r="361" spans="1:1" hidden="1" x14ac:dyDescent="0.3">
      <c r="A361" s="3"/>
    </row>
    <row r="362" spans="1:1" hidden="1" x14ac:dyDescent="0.3">
      <c r="A362" s="3"/>
    </row>
    <row r="363" spans="1:1" hidden="1" x14ac:dyDescent="0.3">
      <c r="A363" s="3"/>
    </row>
    <row r="364" spans="1:1" hidden="1" x14ac:dyDescent="0.3">
      <c r="A364" s="3"/>
    </row>
    <row r="365" spans="1:1" hidden="1" x14ac:dyDescent="0.3">
      <c r="A365" s="3"/>
    </row>
    <row r="366" spans="1:1" hidden="1" x14ac:dyDescent="0.3">
      <c r="A366" s="3"/>
    </row>
    <row r="367" spans="1:1" hidden="1" x14ac:dyDescent="0.3">
      <c r="A367" s="3"/>
    </row>
    <row r="368" spans="1:1" hidden="1" x14ac:dyDescent="0.3">
      <c r="A368" s="3"/>
    </row>
    <row r="369" spans="1:1" hidden="1" x14ac:dyDescent="0.3">
      <c r="A369" s="3"/>
    </row>
    <row r="370" spans="1:1" hidden="1" x14ac:dyDescent="0.3">
      <c r="A370" s="3"/>
    </row>
    <row r="371" spans="1:1" hidden="1" x14ac:dyDescent="0.3">
      <c r="A371" s="3"/>
    </row>
    <row r="372" spans="1:1" hidden="1" x14ac:dyDescent="0.3">
      <c r="A372" s="3"/>
    </row>
    <row r="373" spans="1:1" hidden="1" x14ac:dyDescent="0.3">
      <c r="A373" s="3"/>
    </row>
    <row r="374" spans="1:1" hidden="1" x14ac:dyDescent="0.3">
      <c r="A374" s="3"/>
    </row>
    <row r="375" spans="1:1" hidden="1" x14ac:dyDescent="0.3">
      <c r="A375" s="3"/>
    </row>
    <row r="376" spans="1:1" hidden="1" x14ac:dyDescent="0.3">
      <c r="A376" s="3"/>
    </row>
    <row r="377" spans="1:1" hidden="1" x14ac:dyDescent="0.3">
      <c r="A377" s="3"/>
    </row>
    <row r="378" spans="1:1" hidden="1" x14ac:dyDescent="0.3">
      <c r="A378" s="3"/>
    </row>
    <row r="379" spans="1:1" hidden="1" x14ac:dyDescent="0.3">
      <c r="A379" s="3"/>
    </row>
    <row r="380" spans="1:1" hidden="1" x14ac:dyDescent="0.3">
      <c r="A380" s="3"/>
    </row>
    <row r="381" spans="1:1" hidden="1" x14ac:dyDescent="0.3">
      <c r="A381" s="3"/>
    </row>
    <row r="382" spans="1:1" hidden="1" x14ac:dyDescent="0.3">
      <c r="A382" s="3"/>
    </row>
    <row r="383" spans="1:1" hidden="1" x14ac:dyDescent="0.3">
      <c r="A383" s="3"/>
    </row>
    <row r="384" spans="1:1" hidden="1" x14ac:dyDescent="0.3">
      <c r="A384" s="3"/>
    </row>
    <row r="385" spans="1:1" hidden="1" x14ac:dyDescent="0.3">
      <c r="A385" s="3"/>
    </row>
    <row r="386" spans="1:1" hidden="1" x14ac:dyDescent="0.3">
      <c r="A386" s="3"/>
    </row>
    <row r="387" spans="1:1" hidden="1" x14ac:dyDescent="0.3">
      <c r="A387" s="3"/>
    </row>
    <row r="388" spans="1:1" hidden="1" x14ac:dyDescent="0.3">
      <c r="A388" s="3"/>
    </row>
    <row r="389" spans="1:1" hidden="1" x14ac:dyDescent="0.3">
      <c r="A389" s="3"/>
    </row>
    <row r="390" spans="1:1" hidden="1" x14ac:dyDescent="0.3">
      <c r="A390" s="3"/>
    </row>
    <row r="391" spans="1:1" hidden="1" x14ac:dyDescent="0.3">
      <c r="A391" s="3"/>
    </row>
    <row r="392" spans="1:1" hidden="1" x14ac:dyDescent="0.3">
      <c r="A392" s="3"/>
    </row>
    <row r="393" spans="1:1" hidden="1" x14ac:dyDescent="0.3">
      <c r="A393" s="3"/>
    </row>
    <row r="394" spans="1:1" hidden="1" x14ac:dyDescent="0.3">
      <c r="A394" s="3"/>
    </row>
    <row r="395" spans="1:1" hidden="1" x14ac:dyDescent="0.3">
      <c r="A395" s="3"/>
    </row>
    <row r="396" spans="1:1" hidden="1" x14ac:dyDescent="0.3">
      <c r="A396" s="3"/>
    </row>
    <row r="397" spans="1:1" hidden="1" x14ac:dyDescent="0.3">
      <c r="A397" s="3"/>
    </row>
    <row r="398" spans="1:1" hidden="1" x14ac:dyDescent="0.3">
      <c r="A398" s="3"/>
    </row>
    <row r="399" spans="1:1" hidden="1" x14ac:dyDescent="0.3">
      <c r="A399" s="3"/>
    </row>
    <row r="400" spans="1:1" hidden="1" x14ac:dyDescent="0.3">
      <c r="A400" s="3"/>
    </row>
    <row r="401" spans="1:1" hidden="1" x14ac:dyDescent="0.3">
      <c r="A401" s="3"/>
    </row>
    <row r="402" spans="1:1" hidden="1" x14ac:dyDescent="0.3">
      <c r="A402" s="3"/>
    </row>
    <row r="403" spans="1:1" hidden="1" x14ac:dyDescent="0.3">
      <c r="A403" s="3"/>
    </row>
    <row r="404" spans="1:1" hidden="1" x14ac:dyDescent="0.3">
      <c r="A404" s="3"/>
    </row>
    <row r="405" spans="1:1" hidden="1" x14ac:dyDescent="0.3">
      <c r="A405" s="3"/>
    </row>
    <row r="406" spans="1:1" hidden="1" x14ac:dyDescent="0.3">
      <c r="A406" s="3"/>
    </row>
    <row r="407" spans="1:1" hidden="1" x14ac:dyDescent="0.3">
      <c r="A407" s="3"/>
    </row>
    <row r="408" spans="1:1" hidden="1" x14ac:dyDescent="0.3">
      <c r="A408" s="3"/>
    </row>
    <row r="409" spans="1:1" hidden="1" x14ac:dyDescent="0.3">
      <c r="A409" s="3"/>
    </row>
    <row r="410" spans="1:1" hidden="1" x14ac:dyDescent="0.3">
      <c r="A410" s="3"/>
    </row>
    <row r="411" spans="1:1" hidden="1" x14ac:dyDescent="0.3">
      <c r="A411" s="3"/>
    </row>
    <row r="412" spans="1:1" hidden="1" x14ac:dyDescent="0.3">
      <c r="A412" s="3"/>
    </row>
    <row r="413" spans="1:1" hidden="1" x14ac:dyDescent="0.3">
      <c r="A413" s="3"/>
    </row>
    <row r="414" spans="1:1" hidden="1" x14ac:dyDescent="0.3">
      <c r="A414" s="3"/>
    </row>
    <row r="415" spans="1:1" hidden="1" x14ac:dyDescent="0.3">
      <c r="A415" s="3"/>
    </row>
    <row r="416" spans="1:1" hidden="1" x14ac:dyDescent="0.3">
      <c r="A416" s="3"/>
    </row>
    <row r="417" spans="1:1" hidden="1" x14ac:dyDescent="0.3">
      <c r="A417" s="3"/>
    </row>
    <row r="418" spans="1:1" hidden="1" x14ac:dyDescent="0.3">
      <c r="A418" s="3"/>
    </row>
    <row r="419" spans="1:1" hidden="1" x14ac:dyDescent="0.3">
      <c r="A419" s="3"/>
    </row>
    <row r="420" spans="1:1" hidden="1" x14ac:dyDescent="0.3">
      <c r="A420" s="3"/>
    </row>
    <row r="421" spans="1:1" hidden="1" x14ac:dyDescent="0.3">
      <c r="A421" s="3"/>
    </row>
    <row r="422" spans="1:1" hidden="1" x14ac:dyDescent="0.3">
      <c r="A422" s="3"/>
    </row>
    <row r="423" spans="1:1" hidden="1" x14ac:dyDescent="0.3">
      <c r="A423" s="3"/>
    </row>
    <row r="424" spans="1:1" hidden="1" x14ac:dyDescent="0.3">
      <c r="A424" s="3"/>
    </row>
    <row r="425" spans="1:1" hidden="1" x14ac:dyDescent="0.3">
      <c r="A425" s="3"/>
    </row>
    <row r="426" spans="1:1" hidden="1" x14ac:dyDescent="0.3">
      <c r="A426" s="3"/>
    </row>
    <row r="427" spans="1:1" hidden="1" x14ac:dyDescent="0.3">
      <c r="A427" s="3"/>
    </row>
    <row r="428" spans="1:1" hidden="1" x14ac:dyDescent="0.3">
      <c r="A428" s="3"/>
    </row>
    <row r="429" spans="1:1" hidden="1" x14ac:dyDescent="0.3">
      <c r="A429" s="3"/>
    </row>
    <row r="430" spans="1:1" hidden="1" x14ac:dyDescent="0.3">
      <c r="A430" s="3"/>
    </row>
    <row r="431" spans="1:1" hidden="1" x14ac:dyDescent="0.3">
      <c r="A431" s="3"/>
    </row>
    <row r="432" spans="1:1" hidden="1" x14ac:dyDescent="0.3">
      <c r="A432" s="3"/>
    </row>
    <row r="433" spans="1:1" hidden="1" x14ac:dyDescent="0.3">
      <c r="A433" s="3"/>
    </row>
    <row r="434" spans="1:1" hidden="1" x14ac:dyDescent="0.3">
      <c r="A434" s="3"/>
    </row>
    <row r="435" spans="1:1" hidden="1" x14ac:dyDescent="0.3">
      <c r="A435" s="3"/>
    </row>
    <row r="436" spans="1:1" hidden="1" x14ac:dyDescent="0.3">
      <c r="A436" s="3"/>
    </row>
    <row r="437" spans="1:1" hidden="1" x14ac:dyDescent="0.3">
      <c r="A437" s="3"/>
    </row>
    <row r="438" spans="1:1" hidden="1" x14ac:dyDescent="0.3">
      <c r="A438" s="3"/>
    </row>
    <row r="439" spans="1:1" hidden="1" x14ac:dyDescent="0.3">
      <c r="A439" s="3"/>
    </row>
    <row r="440" spans="1:1" hidden="1" x14ac:dyDescent="0.3">
      <c r="A440" s="3"/>
    </row>
    <row r="441" spans="1:1" hidden="1" x14ac:dyDescent="0.3">
      <c r="A441" s="3"/>
    </row>
    <row r="442" spans="1:1" hidden="1" x14ac:dyDescent="0.3">
      <c r="A442" s="3"/>
    </row>
    <row r="443" spans="1:1" hidden="1" x14ac:dyDescent="0.3">
      <c r="A443" s="3"/>
    </row>
    <row r="444" spans="1:1" hidden="1" x14ac:dyDescent="0.3">
      <c r="A444" s="3"/>
    </row>
    <row r="445" spans="1:1" hidden="1" x14ac:dyDescent="0.3">
      <c r="A445" s="3"/>
    </row>
    <row r="446" spans="1:1" hidden="1" x14ac:dyDescent="0.3">
      <c r="A446" s="3"/>
    </row>
    <row r="447" spans="1:1" hidden="1" x14ac:dyDescent="0.3">
      <c r="A447" s="3"/>
    </row>
    <row r="448" spans="1:1" hidden="1" x14ac:dyDescent="0.3">
      <c r="A448" s="3"/>
    </row>
    <row r="449" spans="1:1" hidden="1" x14ac:dyDescent="0.3">
      <c r="A449" s="3"/>
    </row>
    <row r="450" spans="1:1" hidden="1" x14ac:dyDescent="0.3">
      <c r="A450" s="3"/>
    </row>
    <row r="451" spans="1:1" hidden="1" x14ac:dyDescent="0.3"/>
    <row r="452" spans="1:1" hidden="1" x14ac:dyDescent="0.3"/>
    <row r="453" spans="1:1" hidden="1" x14ac:dyDescent="0.3"/>
    <row r="454" spans="1:1" hidden="1" x14ac:dyDescent="0.3"/>
    <row r="455" spans="1:1" hidden="1" x14ac:dyDescent="0.3"/>
    <row r="456" spans="1:1" hidden="1" x14ac:dyDescent="0.3"/>
    <row r="457" spans="1:1" hidden="1" x14ac:dyDescent="0.3"/>
    <row r="458" spans="1:1" hidden="1" x14ac:dyDescent="0.3"/>
    <row r="459" spans="1:1" hidden="1" x14ac:dyDescent="0.3"/>
    <row r="460" spans="1:1" hidden="1" x14ac:dyDescent="0.3"/>
    <row r="461" spans="1:1" hidden="1" x14ac:dyDescent="0.3"/>
    <row r="462" spans="1:1" hidden="1" x14ac:dyDescent="0.3"/>
    <row r="463" spans="1:1" hidden="1" x14ac:dyDescent="0.3"/>
    <row r="464" spans="1:1" hidden="1" x14ac:dyDescent="0.3"/>
    <row r="465" spans="1:1" hidden="1" x14ac:dyDescent="0.3"/>
    <row r="466" spans="1:1" hidden="1" x14ac:dyDescent="0.3">
      <c r="A466" s="3"/>
    </row>
    <row r="467" spans="1:1" hidden="1" x14ac:dyDescent="0.3">
      <c r="A467" s="3"/>
    </row>
    <row r="468" spans="1:1" hidden="1" x14ac:dyDescent="0.3">
      <c r="A468" s="3"/>
    </row>
    <row r="469" spans="1:1" hidden="1" x14ac:dyDescent="0.3">
      <c r="A469" s="3"/>
    </row>
    <row r="470" spans="1:1" hidden="1" x14ac:dyDescent="0.3">
      <c r="A470" s="3"/>
    </row>
    <row r="471" spans="1:1" hidden="1" x14ac:dyDescent="0.3">
      <c r="A471" s="3"/>
    </row>
    <row r="472" spans="1:1" hidden="1" x14ac:dyDescent="0.3">
      <c r="A472" s="3"/>
    </row>
    <row r="473" spans="1:1" hidden="1" x14ac:dyDescent="0.3">
      <c r="A473" s="3"/>
    </row>
    <row r="474" spans="1:1" hidden="1" x14ac:dyDescent="0.3">
      <c r="A474" s="3"/>
    </row>
    <row r="475" spans="1:1" hidden="1" x14ac:dyDescent="0.3">
      <c r="A475" s="3"/>
    </row>
    <row r="476" spans="1:1" hidden="1" x14ac:dyDescent="0.3">
      <c r="A476" s="3"/>
    </row>
    <row r="477" spans="1:1" hidden="1" x14ac:dyDescent="0.3">
      <c r="A477" s="3"/>
    </row>
    <row r="478" spans="1:1" hidden="1" x14ac:dyDescent="0.3">
      <c r="A478" s="3"/>
    </row>
    <row r="479" spans="1:1" hidden="1" x14ac:dyDescent="0.3">
      <c r="A479" s="3"/>
    </row>
    <row r="480" spans="1:1" hidden="1" x14ac:dyDescent="0.3">
      <c r="A480" s="3"/>
    </row>
    <row r="481" spans="1:1" hidden="1" x14ac:dyDescent="0.3">
      <c r="A481" s="3"/>
    </row>
    <row r="482" spans="1:1" hidden="1" x14ac:dyDescent="0.3">
      <c r="A482" s="3"/>
    </row>
    <row r="483" spans="1:1" hidden="1" x14ac:dyDescent="0.3">
      <c r="A483" s="3"/>
    </row>
    <row r="484" spans="1:1" hidden="1" x14ac:dyDescent="0.3">
      <c r="A484" s="3"/>
    </row>
    <row r="485" spans="1:1" hidden="1" x14ac:dyDescent="0.3">
      <c r="A485" s="3"/>
    </row>
    <row r="486" spans="1:1" hidden="1" x14ac:dyDescent="0.3">
      <c r="A486" s="3"/>
    </row>
    <row r="487" spans="1:1" hidden="1" x14ac:dyDescent="0.3">
      <c r="A487" s="3"/>
    </row>
    <row r="488" spans="1:1" hidden="1" x14ac:dyDescent="0.3">
      <c r="A488" s="3"/>
    </row>
    <row r="489" spans="1:1" hidden="1" x14ac:dyDescent="0.3">
      <c r="A489" s="3"/>
    </row>
    <row r="490" spans="1:1" hidden="1" x14ac:dyDescent="0.3">
      <c r="A490" s="3"/>
    </row>
    <row r="491" spans="1:1" hidden="1" x14ac:dyDescent="0.3">
      <c r="A491" s="3"/>
    </row>
    <row r="492" spans="1:1" hidden="1" x14ac:dyDescent="0.3">
      <c r="A492" s="3"/>
    </row>
    <row r="493" spans="1:1" hidden="1" x14ac:dyDescent="0.3">
      <c r="A493" s="3"/>
    </row>
    <row r="494" spans="1:1" hidden="1" x14ac:dyDescent="0.3">
      <c r="A494" s="3"/>
    </row>
    <row r="495" spans="1:1" hidden="1" x14ac:dyDescent="0.3">
      <c r="A495" s="3"/>
    </row>
    <row r="496" spans="1:1" hidden="1" x14ac:dyDescent="0.3">
      <c r="A496" s="3"/>
    </row>
    <row r="497" spans="1:1" hidden="1" x14ac:dyDescent="0.3">
      <c r="A497" s="3"/>
    </row>
    <row r="498" spans="1:1" hidden="1" x14ac:dyDescent="0.3">
      <c r="A498" s="3"/>
    </row>
    <row r="499" spans="1:1" hidden="1" x14ac:dyDescent="0.3">
      <c r="A499" s="3"/>
    </row>
    <row r="500" spans="1:1" hidden="1" x14ac:dyDescent="0.3">
      <c r="A500" s="3"/>
    </row>
    <row r="501" spans="1:1" hidden="1" x14ac:dyDescent="0.3">
      <c r="A501" s="3"/>
    </row>
    <row r="502" spans="1:1" hidden="1" x14ac:dyDescent="0.3">
      <c r="A502" s="3"/>
    </row>
    <row r="503" spans="1:1" hidden="1" x14ac:dyDescent="0.3">
      <c r="A503" s="3"/>
    </row>
    <row r="504" spans="1:1" hidden="1" x14ac:dyDescent="0.3">
      <c r="A504" s="3"/>
    </row>
    <row r="505" spans="1:1" hidden="1" x14ac:dyDescent="0.3">
      <c r="A505" s="3"/>
    </row>
    <row r="506" spans="1:1" hidden="1" x14ac:dyDescent="0.3">
      <c r="A506" s="3"/>
    </row>
    <row r="507" spans="1:1" hidden="1" x14ac:dyDescent="0.3">
      <c r="A507" s="3"/>
    </row>
    <row r="508" spans="1:1" hidden="1" x14ac:dyDescent="0.3">
      <c r="A508" s="3"/>
    </row>
    <row r="509" spans="1:1" hidden="1" x14ac:dyDescent="0.3">
      <c r="A509" s="3"/>
    </row>
    <row r="510" spans="1:1" hidden="1" x14ac:dyDescent="0.3">
      <c r="A510" s="3"/>
    </row>
    <row r="511" spans="1:1" hidden="1" x14ac:dyDescent="0.3">
      <c r="A511" s="3"/>
    </row>
    <row r="512" spans="1:1" hidden="1" x14ac:dyDescent="0.3">
      <c r="A512" s="3"/>
    </row>
    <row r="513" spans="1:1" hidden="1" x14ac:dyDescent="0.3">
      <c r="A513" s="3"/>
    </row>
    <row r="514" spans="1:1" hidden="1" x14ac:dyDescent="0.3">
      <c r="A514" s="3"/>
    </row>
    <row r="515" spans="1:1" hidden="1" x14ac:dyDescent="0.3">
      <c r="A515" s="3"/>
    </row>
    <row r="516" spans="1:1" hidden="1" x14ac:dyDescent="0.3">
      <c r="A516" s="3"/>
    </row>
    <row r="517" spans="1:1" hidden="1" x14ac:dyDescent="0.3">
      <c r="A517" s="3"/>
    </row>
    <row r="518" spans="1:1" hidden="1" x14ac:dyDescent="0.3">
      <c r="A518" s="3"/>
    </row>
    <row r="519" spans="1:1" hidden="1" x14ac:dyDescent="0.3">
      <c r="A519" s="3"/>
    </row>
    <row r="520" spans="1:1" hidden="1" x14ac:dyDescent="0.3">
      <c r="A520" s="3"/>
    </row>
    <row r="521" spans="1:1" hidden="1" x14ac:dyDescent="0.3">
      <c r="A521" s="3"/>
    </row>
    <row r="522" spans="1:1" hidden="1" x14ac:dyDescent="0.3">
      <c r="A522" s="3"/>
    </row>
    <row r="523" spans="1:1" hidden="1" x14ac:dyDescent="0.3">
      <c r="A523" s="3"/>
    </row>
    <row r="524" spans="1:1" hidden="1" x14ac:dyDescent="0.3">
      <c r="A524" s="3"/>
    </row>
    <row r="525" spans="1:1" hidden="1" x14ac:dyDescent="0.3">
      <c r="A525" s="3"/>
    </row>
    <row r="526" spans="1:1" hidden="1" x14ac:dyDescent="0.3">
      <c r="A526" s="3"/>
    </row>
    <row r="527" spans="1:1" hidden="1" x14ac:dyDescent="0.3">
      <c r="A527" s="3"/>
    </row>
    <row r="528" spans="1:1" hidden="1" x14ac:dyDescent="0.3">
      <c r="A528" s="3"/>
    </row>
    <row r="529" spans="1:1" hidden="1" x14ac:dyDescent="0.3">
      <c r="A529" s="3"/>
    </row>
    <row r="530" spans="1:1" hidden="1" x14ac:dyDescent="0.3">
      <c r="A530" s="3"/>
    </row>
    <row r="531" spans="1:1" hidden="1" x14ac:dyDescent="0.3">
      <c r="A531" s="3"/>
    </row>
    <row r="532" spans="1:1" hidden="1" x14ac:dyDescent="0.3">
      <c r="A532" s="3"/>
    </row>
    <row r="533" spans="1:1" hidden="1" x14ac:dyDescent="0.3">
      <c r="A533" s="3"/>
    </row>
    <row r="534" spans="1:1" hidden="1" x14ac:dyDescent="0.3">
      <c r="A534" s="3"/>
    </row>
    <row r="535" spans="1:1" hidden="1" x14ac:dyDescent="0.3">
      <c r="A535" s="3"/>
    </row>
    <row r="536" spans="1:1" hidden="1" x14ac:dyDescent="0.3">
      <c r="A536" s="3"/>
    </row>
    <row r="537" spans="1:1" hidden="1" x14ac:dyDescent="0.3">
      <c r="A537" s="3"/>
    </row>
    <row r="538" spans="1:1" hidden="1" x14ac:dyDescent="0.3">
      <c r="A538" s="3"/>
    </row>
    <row r="539" spans="1:1" hidden="1" x14ac:dyDescent="0.3">
      <c r="A539" s="3"/>
    </row>
    <row r="540" spans="1:1" hidden="1" x14ac:dyDescent="0.3">
      <c r="A540" s="3"/>
    </row>
    <row r="541" spans="1:1" hidden="1" x14ac:dyDescent="0.3">
      <c r="A541" s="3"/>
    </row>
    <row r="542" spans="1:1" hidden="1" x14ac:dyDescent="0.3">
      <c r="A542" s="3"/>
    </row>
    <row r="543" spans="1:1" hidden="1" x14ac:dyDescent="0.3">
      <c r="A543" s="3"/>
    </row>
    <row r="544" spans="1:1" hidden="1" x14ac:dyDescent="0.3">
      <c r="A544" s="3"/>
    </row>
    <row r="545" spans="1:1" hidden="1" x14ac:dyDescent="0.3">
      <c r="A545" s="3"/>
    </row>
    <row r="546" spans="1:1" hidden="1" x14ac:dyDescent="0.3">
      <c r="A546" s="3"/>
    </row>
    <row r="547" spans="1:1" hidden="1" x14ac:dyDescent="0.3">
      <c r="A547" s="3"/>
    </row>
    <row r="548" spans="1:1" hidden="1" x14ac:dyDescent="0.3">
      <c r="A548" s="3"/>
    </row>
    <row r="549" spans="1:1" hidden="1" x14ac:dyDescent="0.3">
      <c r="A549" s="3"/>
    </row>
    <row r="550" spans="1:1" hidden="1" x14ac:dyDescent="0.3">
      <c r="A550" s="3"/>
    </row>
    <row r="551" spans="1:1" hidden="1" x14ac:dyDescent="0.3">
      <c r="A551" s="3"/>
    </row>
    <row r="552" spans="1:1" hidden="1" x14ac:dyDescent="0.3">
      <c r="A552" s="3"/>
    </row>
    <row r="553" spans="1:1" hidden="1" x14ac:dyDescent="0.3">
      <c r="A553" s="3"/>
    </row>
    <row r="554" spans="1:1" hidden="1" x14ac:dyDescent="0.3">
      <c r="A554" s="3"/>
    </row>
    <row r="555" spans="1:1" hidden="1" x14ac:dyDescent="0.3">
      <c r="A555" s="3"/>
    </row>
    <row r="556" spans="1:1" hidden="1" x14ac:dyDescent="0.3">
      <c r="A556" s="3"/>
    </row>
    <row r="557" spans="1:1" hidden="1" x14ac:dyDescent="0.3">
      <c r="A557" s="3"/>
    </row>
    <row r="558" spans="1:1" hidden="1" x14ac:dyDescent="0.3">
      <c r="A558" s="3"/>
    </row>
    <row r="559" spans="1:1" hidden="1" x14ac:dyDescent="0.3">
      <c r="A559" s="3"/>
    </row>
    <row r="560" spans="1:1" hidden="1" x14ac:dyDescent="0.3">
      <c r="A560" s="3"/>
    </row>
    <row r="561" spans="1:1" hidden="1" x14ac:dyDescent="0.3">
      <c r="A561" s="3"/>
    </row>
    <row r="562" spans="1:1" hidden="1" x14ac:dyDescent="0.3">
      <c r="A562" s="3"/>
    </row>
    <row r="563" spans="1:1" hidden="1" x14ac:dyDescent="0.3">
      <c r="A563" s="3"/>
    </row>
    <row r="564" spans="1:1" hidden="1" x14ac:dyDescent="0.3">
      <c r="A564" s="3"/>
    </row>
    <row r="565" spans="1:1" hidden="1" x14ac:dyDescent="0.3">
      <c r="A565" s="3"/>
    </row>
    <row r="566" spans="1:1" hidden="1" x14ac:dyDescent="0.3">
      <c r="A566" s="3"/>
    </row>
    <row r="567" spans="1:1" hidden="1" x14ac:dyDescent="0.3">
      <c r="A567" s="3"/>
    </row>
    <row r="568" spans="1:1" hidden="1" x14ac:dyDescent="0.3">
      <c r="A568" s="3"/>
    </row>
    <row r="569" spans="1:1" hidden="1" x14ac:dyDescent="0.3">
      <c r="A569" s="3"/>
    </row>
    <row r="570" spans="1:1" hidden="1" x14ac:dyDescent="0.3">
      <c r="A570" s="3"/>
    </row>
    <row r="571" spans="1:1" hidden="1" x14ac:dyDescent="0.3">
      <c r="A571" s="3"/>
    </row>
    <row r="572" spans="1:1" hidden="1" x14ac:dyDescent="0.3">
      <c r="A572" s="3"/>
    </row>
    <row r="573" spans="1:1" hidden="1" x14ac:dyDescent="0.3">
      <c r="A573" s="3"/>
    </row>
    <row r="574" spans="1:1" hidden="1" x14ac:dyDescent="0.3">
      <c r="A574" s="3"/>
    </row>
    <row r="575" spans="1:1" hidden="1" x14ac:dyDescent="0.3">
      <c r="A575" s="3"/>
    </row>
    <row r="576" spans="1:1" hidden="1" x14ac:dyDescent="0.3">
      <c r="A576" s="3"/>
    </row>
    <row r="577" spans="1:1" hidden="1" x14ac:dyDescent="0.3">
      <c r="A577" s="3"/>
    </row>
    <row r="578" spans="1:1" hidden="1" x14ac:dyDescent="0.3">
      <c r="A578" s="3"/>
    </row>
    <row r="579" spans="1:1" hidden="1" x14ac:dyDescent="0.3">
      <c r="A579" s="3"/>
    </row>
    <row r="580" spans="1:1" hidden="1" x14ac:dyDescent="0.3">
      <c r="A580" s="3"/>
    </row>
    <row r="581" spans="1:1" hidden="1" x14ac:dyDescent="0.3">
      <c r="A581" s="3"/>
    </row>
    <row r="582" spans="1:1" hidden="1" x14ac:dyDescent="0.3">
      <c r="A582" s="3"/>
    </row>
    <row r="583" spans="1:1" hidden="1" x14ac:dyDescent="0.3">
      <c r="A583" s="3"/>
    </row>
    <row r="584" spans="1:1" hidden="1" x14ac:dyDescent="0.3">
      <c r="A584" s="3"/>
    </row>
    <row r="585" spans="1:1" hidden="1" x14ac:dyDescent="0.3">
      <c r="A585" s="3"/>
    </row>
    <row r="586" spans="1:1" hidden="1" x14ac:dyDescent="0.3">
      <c r="A586" s="3"/>
    </row>
    <row r="587" spans="1:1" hidden="1" x14ac:dyDescent="0.3">
      <c r="A587" s="3"/>
    </row>
    <row r="588" spans="1:1" hidden="1" x14ac:dyDescent="0.3">
      <c r="A588" s="3"/>
    </row>
    <row r="589" spans="1:1" hidden="1" x14ac:dyDescent="0.3">
      <c r="A589" s="3"/>
    </row>
    <row r="590" spans="1:1" hidden="1" x14ac:dyDescent="0.3">
      <c r="A590" s="3"/>
    </row>
    <row r="591" spans="1:1" hidden="1" x14ac:dyDescent="0.3">
      <c r="A591" s="3"/>
    </row>
    <row r="592" spans="1:1" hidden="1" x14ac:dyDescent="0.3">
      <c r="A592" s="3"/>
    </row>
    <row r="593" spans="1:1" hidden="1" x14ac:dyDescent="0.3">
      <c r="A593" s="3"/>
    </row>
    <row r="594" spans="1:1" hidden="1" x14ac:dyDescent="0.3">
      <c r="A594" s="3"/>
    </row>
    <row r="595" spans="1:1" hidden="1" x14ac:dyDescent="0.3">
      <c r="A595" s="3"/>
    </row>
    <row r="596" spans="1:1" hidden="1" x14ac:dyDescent="0.3">
      <c r="A596" s="3"/>
    </row>
    <row r="597" spans="1:1" hidden="1" x14ac:dyDescent="0.3">
      <c r="A597" s="3"/>
    </row>
    <row r="598" spans="1:1" hidden="1" x14ac:dyDescent="0.3">
      <c r="A598" s="3"/>
    </row>
    <row r="599" spans="1:1" hidden="1" x14ac:dyDescent="0.3">
      <c r="A599" s="3"/>
    </row>
    <row r="600" spans="1:1" hidden="1" x14ac:dyDescent="0.3">
      <c r="A600" s="3"/>
    </row>
    <row r="601" spans="1:1" hidden="1" x14ac:dyDescent="0.3">
      <c r="A601" s="3"/>
    </row>
    <row r="602" spans="1:1" hidden="1" x14ac:dyDescent="0.3">
      <c r="A602" s="3"/>
    </row>
    <row r="603" spans="1:1" hidden="1" x14ac:dyDescent="0.3">
      <c r="A603" s="3"/>
    </row>
    <row r="604" spans="1:1" hidden="1" x14ac:dyDescent="0.3">
      <c r="A604" s="3"/>
    </row>
    <row r="605" spans="1:1" hidden="1" x14ac:dyDescent="0.3">
      <c r="A605" s="3"/>
    </row>
    <row r="606" spans="1:1" hidden="1" x14ac:dyDescent="0.3">
      <c r="A606" s="3"/>
    </row>
    <row r="607" spans="1:1" hidden="1" x14ac:dyDescent="0.3">
      <c r="A607" s="3"/>
    </row>
    <row r="608" spans="1:1" hidden="1" x14ac:dyDescent="0.3">
      <c r="A608" s="3"/>
    </row>
    <row r="609" spans="1:1" hidden="1" x14ac:dyDescent="0.3">
      <c r="A609" s="3"/>
    </row>
    <row r="610" spans="1:1" hidden="1" x14ac:dyDescent="0.3">
      <c r="A610" s="3"/>
    </row>
    <row r="611" spans="1:1" hidden="1" x14ac:dyDescent="0.3">
      <c r="A611" s="3"/>
    </row>
    <row r="612" spans="1:1" hidden="1" x14ac:dyDescent="0.3">
      <c r="A612" s="3"/>
    </row>
    <row r="613" spans="1:1" hidden="1" x14ac:dyDescent="0.3">
      <c r="A613" s="3"/>
    </row>
    <row r="614" spans="1:1" hidden="1" x14ac:dyDescent="0.3">
      <c r="A614" s="3"/>
    </row>
    <row r="615" spans="1:1" hidden="1" x14ac:dyDescent="0.3">
      <c r="A615" s="3"/>
    </row>
    <row r="616" spans="1:1" hidden="1" x14ac:dyDescent="0.3">
      <c r="A616" s="3"/>
    </row>
    <row r="617" spans="1:1" hidden="1" x14ac:dyDescent="0.3">
      <c r="A617" s="3"/>
    </row>
    <row r="618" spans="1:1" hidden="1" x14ac:dyDescent="0.3">
      <c r="A618" s="3"/>
    </row>
    <row r="619" spans="1:1" hidden="1" x14ac:dyDescent="0.3">
      <c r="A619" s="3"/>
    </row>
    <row r="620" spans="1:1" hidden="1" x14ac:dyDescent="0.3">
      <c r="A620" s="3"/>
    </row>
    <row r="621" spans="1:1" hidden="1" x14ac:dyDescent="0.3">
      <c r="A621" s="3"/>
    </row>
    <row r="622" spans="1:1" hidden="1" x14ac:dyDescent="0.3">
      <c r="A622" s="3"/>
    </row>
    <row r="623" spans="1:1" hidden="1" x14ac:dyDescent="0.3">
      <c r="A623" s="3"/>
    </row>
    <row r="624" spans="1:1" hidden="1" x14ac:dyDescent="0.3">
      <c r="A624" s="3"/>
    </row>
    <row r="625" spans="1:1" hidden="1" x14ac:dyDescent="0.3">
      <c r="A625" s="3"/>
    </row>
    <row r="626" spans="1:1" hidden="1" x14ac:dyDescent="0.3">
      <c r="A626" s="3"/>
    </row>
    <row r="627" spans="1:1" hidden="1" x14ac:dyDescent="0.3">
      <c r="A627" s="3"/>
    </row>
    <row r="628" spans="1:1" hidden="1" x14ac:dyDescent="0.3">
      <c r="A628" s="3"/>
    </row>
    <row r="629" spans="1:1" hidden="1" x14ac:dyDescent="0.3">
      <c r="A629" s="3"/>
    </row>
    <row r="630" spans="1:1" hidden="1" x14ac:dyDescent="0.3">
      <c r="A630" s="3"/>
    </row>
    <row r="631" spans="1:1" hidden="1" x14ac:dyDescent="0.3">
      <c r="A631" s="3"/>
    </row>
    <row r="632" spans="1:1" hidden="1" x14ac:dyDescent="0.3">
      <c r="A632" s="3"/>
    </row>
    <row r="633" spans="1:1" hidden="1" x14ac:dyDescent="0.3">
      <c r="A633" s="3"/>
    </row>
    <row r="634" spans="1:1" hidden="1" x14ac:dyDescent="0.3">
      <c r="A634" s="3"/>
    </row>
    <row r="635" spans="1:1" hidden="1" x14ac:dyDescent="0.3">
      <c r="A635" s="3"/>
    </row>
    <row r="636" spans="1:1" hidden="1" x14ac:dyDescent="0.3">
      <c r="A636" s="3"/>
    </row>
    <row r="637" spans="1:1" hidden="1" x14ac:dyDescent="0.3">
      <c r="A637" s="3"/>
    </row>
    <row r="638" spans="1:1" hidden="1" x14ac:dyDescent="0.3">
      <c r="A638" s="3"/>
    </row>
    <row r="639" spans="1:1" hidden="1" x14ac:dyDescent="0.3">
      <c r="A639" s="3"/>
    </row>
    <row r="640" spans="1:1" hidden="1" x14ac:dyDescent="0.3">
      <c r="A640" s="3"/>
    </row>
    <row r="641" spans="1:1" hidden="1" x14ac:dyDescent="0.3">
      <c r="A641" s="3"/>
    </row>
    <row r="642" spans="1:1" hidden="1" x14ac:dyDescent="0.3">
      <c r="A642" s="3"/>
    </row>
    <row r="643" spans="1:1" hidden="1" x14ac:dyDescent="0.3">
      <c r="A643" s="3"/>
    </row>
    <row r="644" spans="1:1" hidden="1" x14ac:dyDescent="0.3">
      <c r="A644" s="3"/>
    </row>
    <row r="645" spans="1:1" hidden="1" x14ac:dyDescent="0.3">
      <c r="A645" s="3"/>
    </row>
    <row r="646" spans="1:1" hidden="1" x14ac:dyDescent="0.3">
      <c r="A646" s="3"/>
    </row>
    <row r="647" spans="1:1" hidden="1" x14ac:dyDescent="0.3">
      <c r="A647" s="3"/>
    </row>
    <row r="648" spans="1:1" hidden="1" x14ac:dyDescent="0.3">
      <c r="A648" s="3"/>
    </row>
    <row r="649" spans="1:1" hidden="1" x14ac:dyDescent="0.3">
      <c r="A649" s="3"/>
    </row>
    <row r="650" spans="1:1" hidden="1" x14ac:dyDescent="0.3">
      <c r="A650" s="3"/>
    </row>
    <row r="651" spans="1:1" hidden="1" x14ac:dyDescent="0.3">
      <c r="A651" s="3"/>
    </row>
    <row r="652" spans="1:1" hidden="1" x14ac:dyDescent="0.3">
      <c r="A652" s="3"/>
    </row>
    <row r="653" spans="1:1" hidden="1" x14ac:dyDescent="0.3">
      <c r="A653" s="3"/>
    </row>
    <row r="654" spans="1:1" hidden="1" x14ac:dyDescent="0.3">
      <c r="A654" s="3"/>
    </row>
    <row r="655" spans="1:1" hidden="1" x14ac:dyDescent="0.3">
      <c r="A655" s="3"/>
    </row>
    <row r="656" spans="1:1" hidden="1" x14ac:dyDescent="0.3">
      <c r="A656" s="3"/>
    </row>
    <row r="657" spans="1:1" hidden="1" x14ac:dyDescent="0.3">
      <c r="A657" s="3"/>
    </row>
    <row r="658" spans="1:1" hidden="1" x14ac:dyDescent="0.3">
      <c r="A658" s="3"/>
    </row>
    <row r="659" spans="1:1" hidden="1" x14ac:dyDescent="0.3">
      <c r="A659" s="3"/>
    </row>
    <row r="660" spans="1:1" hidden="1" x14ac:dyDescent="0.3">
      <c r="A660" s="3"/>
    </row>
    <row r="661" spans="1:1" hidden="1" x14ac:dyDescent="0.3">
      <c r="A661" s="3"/>
    </row>
    <row r="662" spans="1:1" hidden="1" x14ac:dyDescent="0.3">
      <c r="A662" s="3"/>
    </row>
    <row r="663" spans="1:1" hidden="1" x14ac:dyDescent="0.3">
      <c r="A663" s="3"/>
    </row>
    <row r="664" spans="1:1" hidden="1" x14ac:dyDescent="0.3">
      <c r="A664" s="3"/>
    </row>
    <row r="665" spans="1:1" hidden="1" x14ac:dyDescent="0.3">
      <c r="A665" s="3"/>
    </row>
    <row r="666" spans="1:1" hidden="1" x14ac:dyDescent="0.3">
      <c r="A666" s="3"/>
    </row>
    <row r="667" spans="1:1" hidden="1" x14ac:dyDescent="0.3">
      <c r="A667" s="3"/>
    </row>
    <row r="668" spans="1:1" hidden="1" x14ac:dyDescent="0.3">
      <c r="A668" s="3"/>
    </row>
    <row r="669" spans="1:1" hidden="1" x14ac:dyDescent="0.3">
      <c r="A669" s="3"/>
    </row>
    <row r="670" spans="1:1" hidden="1" x14ac:dyDescent="0.3">
      <c r="A670" s="3"/>
    </row>
    <row r="671" spans="1:1" hidden="1" x14ac:dyDescent="0.3">
      <c r="A671" s="3"/>
    </row>
    <row r="672" spans="1:1" hidden="1" x14ac:dyDescent="0.3">
      <c r="A672" s="3"/>
    </row>
    <row r="673" spans="1:1" hidden="1" x14ac:dyDescent="0.3">
      <c r="A673" s="3"/>
    </row>
    <row r="674" spans="1:1" hidden="1" x14ac:dyDescent="0.3">
      <c r="A674" s="3"/>
    </row>
    <row r="675" spans="1:1" hidden="1" x14ac:dyDescent="0.3">
      <c r="A675" s="3"/>
    </row>
    <row r="676" spans="1:1" hidden="1" x14ac:dyDescent="0.3">
      <c r="A676" s="3"/>
    </row>
    <row r="677" spans="1:1" hidden="1" x14ac:dyDescent="0.3">
      <c r="A677" s="3"/>
    </row>
    <row r="678" spans="1:1" hidden="1" x14ac:dyDescent="0.3">
      <c r="A678" s="3"/>
    </row>
    <row r="679" spans="1:1" hidden="1" x14ac:dyDescent="0.3">
      <c r="A679" s="3"/>
    </row>
    <row r="680" spans="1:1" hidden="1" x14ac:dyDescent="0.3">
      <c r="A680" s="3"/>
    </row>
    <row r="681" spans="1:1" hidden="1" x14ac:dyDescent="0.3">
      <c r="A681" s="3"/>
    </row>
    <row r="682" spans="1:1" hidden="1" x14ac:dyDescent="0.3">
      <c r="A682" s="3"/>
    </row>
    <row r="683" spans="1:1" hidden="1" x14ac:dyDescent="0.3">
      <c r="A683" s="3"/>
    </row>
    <row r="684" spans="1:1" hidden="1" x14ac:dyDescent="0.3">
      <c r="A684" s="3"/>
    </row>
    <row r="685" spans="1:1" hidden="1" x14ac:dyDescent="0.3">
      <c r="A685" s="3"/>
    </row>
    <row r="686" spans="1:1" hidden="1" x14ac:dyDescent="0.3">
      <c r="A686" s="3"/>
    </row>
    <row r="687" spans="1:1" hidden="1" x14ac:dyDescent="0.3">
      <c r="A687" s="3"/>
    </row>
    <row r="688" spans="1:1" hidden="1" x14ac:dyDescent="0.3">
      <c r="A688" s="3"/>
    </row>
    <row r="689" spans="1:1" hidden="1" x14ac:dyDescent="0.3">
      <c r="A689" s="3"/>
    </row>
    <row r="690" spans="1:1" hidden="1" x14ac:dyDescent="0.3">
      <c r="A690" s="3"/>
    </row>
    <row r="691" spans="1:1" hidden="1" x14ac:dyDescent="0.3">
      <c r="A691" s="3"/>
    </row>
    <row r="692" spans="1:1" hidden="1" x14ac:dyDescent="0.3">
      <c r="A692" s="3"/>
    </row>
    <row r="693" spans="1:1" hidden="1" x14ac:dyDescent="0.3">
      <c r="A693" s="3"/>
    </row>
    <row r="694" spans="1:1" hidden="1" x14ac:dyDescent="0.3">
      <c r="A694" s="3"/>
    </row>
    <row r="695" spans="1:1" hidden="1" x14ac:dyDescent="0.3">
      <c r="A695" s="3"/>
    </row>
    <row r="696" spans="1:1" hidden="1" x14ac:dyDescent="0.3">
      <c r="A696" s="3"/>
    </row>
    <row r="697" spans="1:1" hidden="1" x14ac:dyDescent="0.3">
      <c r="A697" s="3"/>
    </row>
    <row r="698" spans="1:1" hidden="1" x14ac:dyDescent="0.3">
      <c r="A698" s="3"/>
    </row>
    <row r="699" spans="1:1" hidden="1" x14ac:dyDescent="0.3">
      <c r="A699" s="3"/>
    </row>
    <row r="700" spans="1:1" hidden="1" x14ac:dyDescent="0.3">
      <c r="A700" s="3"/>
    </row>
    <row r="701" spans="1:1" hidden="1" x14ac:dyDescent="0.3">
      <c r="A701" s="3"/>
    </row>
    <row r="702" spans="1:1" hidden="1" x14ac:dyDescent="0.3">
      <c r="A702" s="3"/>
    </row>
    <row r="703" spans="1:1" hidden="1" x14ac:dyDescent="0.3">
      <c r="A703" s="3"/>
    </row>
    <row r="704" spans="1:1" hidden="1" x14ac:dyDescent="0.3">
      <c r="A704" s="3"/>
    </row>
    <row r="705" spans="1:1" hidden="1" x14ac:dyDescent="0.3">
      <c r="A705" s="3"/>
    </row>
    <row r="706" spans="1:1" hidden="1" x14ac:dyDescent="0.3">
      <c r="A706" s="3"/>
    </row>
    <row r="707" spans="1:1" hidden="1" x14ac:dyDescent="0.3">
      <c r="A707" s="3"/>
    </row>
    <row r="708" spans="1:1" hidden="1" x14ac:dyDescent="0.3">
      <c r="A708" s="3"/>
    </row>
    <row r="709" spans="1:1" hidden="1" x14ac:dyDescent="0.3">
      <c r="A709" s="3"/>
    </row>
    <row r="710" spans="1:1" hidden="1" x14ac:dyDescent="0.3">
      <c r="A710" s="3"/>
    </row>
    <row r="711" spans="1:1" hidden="1" x14ac:dyDescent="0.3">
      <c r="A711" s="3"/>
    </row>
    <row r="712" spans="1:1" hidden="1" x14ac:dyDescent="0.3">
      <c r="A712" s="3"/>
    </row>
    <row r="713" spans="1:1" hidden="1" x14ac:dyDescent="0.3">
      <c r="A713" s="3"/>
    </row>
    <row r="714" spans="1:1" hidden="1" x14ac:dyDescent="0.3">
      <c r="A714" s="3"/>
    </row>
    <row r="715" spans="1:1" hidden="1" x14ac:dyDescent="0.3">
      <c r="A715" s="3"/>
    </row>
    <row r="716" spans="1:1" hidden="1" x14ac:dyDescent="0.3">
      <c r="A716" s="3"/>
    </row>
    <row r="717" spans="1:1" hidden="1" x14ac:dyDescent="0.3">
      <c r="A717" s="3"/>
    </row>
    <row r="718" spans="1:1" hidden="1" x14ac:dyDescent="0.3">
      <c r="A718" s="3"/>
    </row>
    <row r="719" spans="1:1" hidden="1" x14ac:dyDescent="0.3">
      <c r="A719" s="3"/>
    </row>
    <row r="720" spans="1:1" hidden="1" x14ac:dyDescent="0.3">
      <c r="A720" s="3"/>
    </row>
    <row r="721" spans="1:1" hidden="1" x14ac:dyDescent="0.3">
      <c r="A721" s="3"/>
    </row>
    <row r="722" spans="1:1" hidden="1" x14ac:dyDescent="0.3">
      <c r="A722" s="3"/>
    </row>
    <row r="723" spans="1:1" hidden="1" x14ac:dyDescent="0.3">
      <c r="A723" s="3"/>
    </row>
    <row r="724" spans="1:1" hidden="1" x14ac:dyDescent="0.3">
      <c r="A724" s="3"/>
    </row>
    <row r="725" spans="1:1" hidden="1" x14ac:dyDescent="0.3">
      <c r="A725" s="3"/>
    </row>
    <row r="726" spans="1:1" hidden="1" x14ac:dyDescent="0.3">
      <c r="A726" s="3"/>
    </row>
    <row r="727" spans="1:1" hidden="1" x14ac:dyDescent="0.3">
      <c r="A727" s="3"/>
    </row>
    <row r="728" spans="1:1" hidden="1" x14ac:dyDescent="0.3">
      <c r="A728" s="3"/>
    </row>
    <row r="729" spans="1:1" hidden="1" x14ac:dyDescent="0.3">
      <c r="A729" s="3"/>
    </row>
    <row r="730" spans="1:1" hidden="1" x14ac:dyDescent="0.3">
      <c r="A730" s="3"/>
    </row>
    <row r="731" spans="1:1" hidden="1" x14ac:dyDescent="0.3">
      <c r="A731" s="3"/>
    </row>
    <row r="732" spans="1:1" hidden="1" x14ac:dyDescent="0.3">
      <c r="A732" s="3"/>
    </row>
    <row r="733" spans="1:1" hidden="1" x14ac:dyDescent="0.3">
      <c r="A733" s="3"/>
    </row>
    <row r="734" spans="1:1" hidden="1" x14ac:dyDescent="0.3">
      <c r="A734" s="3"/>
    </row>
    <row r="735" spans="1:1" hidden="1" x14ac:dyDescent="0.3">
      <c r="A735" s="3"/>
    </row>
    <row r="736" spans="1:1" hidden="1" x14ac:dyDescent="0.3">
      <c r="A736" s="3"/>
    </row>
    <row r="737" spans="1:1" hidden="1" x14ac:dyDescent="0.3">
      <c r="A737" s="3"/>
    </row>
    <row r="738" spans="1:1" hidden="1" x14ac:dyDescent="0.3">
      <c r="A738" s="3"/>
    </row>
    <row r="739" spans="1:1" hidden="1" x14ac:dyDescent="0.3">
      <c r="A739" s="3"/>
    </row>
    <row r="740" spans="1:1" hidden="1" x14ac:dyDescent="0.3">
      <c r="A740" s="3"/>
    </row>
    <row r="741" spans="1:1" hidden="1" x14ac:dyDescent="0.3">
      <c r="A741" s="3"/>
    </row>
    <row r="742" spans="1:1" hidden="1" x14ac:dyDescent="0.3">
      <c r="A742" s="3"/>
    </row>
    <row r="743" spans="1:1" hidden="1" x14ac:dyDescent="0.3">
      <c r="A743" s="3"/>
    </row>
    <row r="744" spans="1:1" hidden="1" x14ac:dyDescent="0.3">
      <c r="A744" s="3"/>
    </row>
    <row r="745" spans="1:1" hidden="1" x14ac:dyDescent="0.3">
      <c r="A745" s="3"/>
    </row>
    <row r="746" spans="1:1" hidden="1" x14ac:dyDescent="0.3">
      <c r="A746" s="3"/>
    </row>
    <row r="747" spans="1:1" hidden="1" x14ac:dyDescent="0.3">
      <c r="A747" s="3"/>
    </row>
    <row r="748" spans="1:1" hidden="1" x14ac:dyDescent="0.3">
      <c r="A748" s="3"/>
    </row>
    <row r="749" spans="1:1" hidden="1" x14ac:dyDescent="0.3">
      <c r="A749" s="3"/>
    </row>
    <row r="750" spans="1:1" hidden="1" x14ac:dyDescent="0.3">
      <c r="A750" s="3"/>
    </row>
    <row r="751" spans="1:1" hidden="1" x14ac:dyDescent="0.3">
      <c r="A751" s="3"/>
    </row>
    <row r="752" spans="1:1" hidden="1" x14ac:dyDescent="0.3">
      <c r="A752" s="3"/>
    </row>
    <row r="753" spans="1:1" hidden="1" x14ac:dyDescent="0.3">
      <c r="A753" s="3"/>
    </row>
    <row r="754" spans="1:1" hidden="1" x14ac:dyDescent="0.3">
      <c r="A754" s="3"/>
    </row>
    <row r="755" spans="1:1" hidden="1" x14ac:dyDescent="0.3">
      <c r="A755" s="3"/>
    </row>
    <row r="756" spans="1:1" hidden="1" x14ac:dyDescent="0.3">
      <c r="A756" s="3"/>
    </row>
    <row r="757" spans="1:1" hidden="1" x14ac:dyDescent="0.3">
      <c r="A757" s="3"/>
    </row>
    <row r="758" spans="1:1" hidden="1" x14ac:dyDescent="0.3">
      <c r="A758" s="3"/>
    </row>
    <row r="759" spans="1:1" hidden="1" x14ac:dyDescent="0.3">
      <c r="A759" s="3"/>
    </row>
    <row r="760" spans="1:1" hidden="1" x14ac:dyDescent="0.3">
      <c r="A760" s="3"/>
    </row>
    <row r="761" spans="1:1" hidden="1" x14ac:dyDescent="0.3">
      <c r="A761" s="3"/>
    </row>
    <row r="762" spans="1:1" hidden="1" x14ac:dyDescent="0.3">
      <c r="A762" s="3"/>
    </row>
    <row r="763" spans="1:1" hidden="1" x14ac:dyDescent="0.3">
      <c r="A763" s="3"/>
    </row>
    <row r="764" spans="1:1" hidden="1" x14ac:dyDescent="0.3">
      <c r="A764" s="3"/>
    </row>
    <row r="765" spans="1:1" hidden="1" x14ac:dyDescent="0.3">
      <c r="A765" s="3"/>
    </row>
    <row r="766" spans="1:1" hidden="1" x14ac:dyDescent="0.3">
      <c r="A766" s="3"/>
    </row>
    <row r="767" spans="1:1" hidden="1" x14ac:dyDescent="0.3">
      <c r="A767" s="3"/>
    </row>
    <row r="768" spans="1:1" hidden="1" x14ac:dyDescent="0.3">
      <c r="A768" s="3"/>
    </row>
    <row r="769" spans="1:1" hidden="1" x14ac:dyDescent="0.3">
      <c r="A769" s="3"/>
    </row>
    <row r="770" spans="1:1" hidden="1" x14ac:dyDescent="0.3">
      <c r="A770" s="3"/>
    </row>
    <row r="771" spans="1:1" hidden="1" x14ac:dyDescent="0.3">
      <c r="A771" s="3"/>
    </row>
    <row r="772" spans="1:1" hidden="1" x14ac:dyDescent="0.3">
      <c r="A772" s="3"/>
    </row>
    <row r="773" spans="1:1" hidden="1" x14ac:dyDescent="0.3">
      <c r="A773" s="3"/>
    </row>
    <row r="774" spans="1:1" hidden="1" x14ac:dyDescent="0.3">
      <c r="A774" s="3"/>
    </row>
    <row r="775" spans="1:1" hidden="1" x14ac:dyDescent="0.3">
      <c r="A775" s="3"/>
    </row>
    <row r="776" spans="1:1" hidden="1" x14ac:dyDescent="0.3">
      <c r="A776" s="3"/>
    </row>
    <row r="777" spans="1:1" hidden="1" x14ac:dyDescent="0.3">
      <c r="A777" s="3"/>
    </row>
    <row r="778" spans="1:1" hidden="1" x14ac:dyDescent="0.3">
      <c r="A778" s="3"/>
    </row>
    <row r="779" spans="1:1" hidden="1" x14ac:dyDescent="0.3">
      <c r="A779" s="3"/>
    </row>
    <row r="780" spans="1:1" hidden="1" x14ac:dyDescent="0.3">
      <c r="A780" s="3"/>
    </row>
    <row r="781" spans="1:1" hidden="1" x14ac:dyDescent="0.3">
      <c r="A781" s="3"/>
    </row>
    <row r="782" spans="1:1" hidden="1" x14ac:dyDescent="0.3">
      <c r="A782" s="3"/>
    </row>
    <row r="783" spans="1:1" hidden="1" x14ac:dyDescent="0.3">
      <c r="A783" s="3"/>
    </row>
    <row r="784" spans="1:1" hidden="1" x14ac:dyDescent="0.3">
      <c r="A784" s="3"/>
    </row>
    <row r="785" spans="1:1" hidden="1" x14ac:dyDescent="0.3">
      <c r="A785" s="3"/>
    </row>
    <row r="786" spans="1:1" hidden="1" x14ac:dyDescent="0.3">
      <c r="A786" s="3"/>
    </row>
    <row r="787" spans="1:1" hidden="1" x14ac:dyDescent="0.3"/>
    <row r="788" spans="1:1" hidden="1" x14ac:dyDescent="0.3"/>
    <row r="789" spans="1:1" hidden="1" x14ac:dyDescent="0.3"/>
    <row r="790" spans="1:1" hidden="1" x14ac:dyDescent="0.3"/>
    <row r="791" spans="1:1" hidden="1" x14ac:dyDescent="0.3"/>
    <row r="792" spans="1:1" hidden="1" x14ac:dyDescent="0.3"/>
    <row r="793" spans="1:1" hidden="1" x14ac:dyDescent="0.3"/>
    <row r="794" spans="1:1" hidden="1" x14ac:dyDescent="0.3"/>
    <row r="795" spans="1:1" hidden="1" x14ac:dyDescent="0.3"/>
    <row r="796" spans="1:1" hidden="1" x14ac:dyDescent="0.3"/>
    <row r="797" spans="1:1" hidden="1" x14ac:dyDescent="0.3"/>
    <row r="798" spans="1:1" hidden="1" x14ac:dyDescent="0.3"/>
    <row r="799" spans="1:1" hidden="1" x14ac:dyDescent="0.3"/>
    <row r="800" spans="1:1" hidden="1" x14ac:dyDescent="0.3"/>
    <row r="801" hidden="1" x14ac:dyDescent="0.3"/>
    <row r="802" hidden="1" x14ac:dyDescent="0.3"/>
    <row r="803" x14ac:dyDescent="0.3"/>
    <row r="804" x14ac:dyDescent="0.3"/>
    <row r="805" x14ac:dyDescent="0.3"/>
    <row r="806" x14ac:dyDescent="0.3"/>
    <row r="807" x14ac:dyDescent="0.3"/>
    <row r="808" x14ac:dyDescent="0.3"/>
    <row r="809" x14ac:dyDescent="0.3"/>
  </sheetData>
  <sheetProtection algorithmName="SHA-512" hashValue="sesN/JBwFSRqVZvQYoZk55wPltUnde3rVhldJMcUd4hyshUVi2gCskSUTiEA+LxKWCWQLhbWi2V9p5D2cZhEsQ==" saltValue="5l6kSJkWuIxGgZURrF7oBQ==" spinCount="100000" sheet="1" objects="1" scenarios="1" insertColumns="0" insertRows="0"/>
  <protectedRanges>
    <protectedRange sqref="D16:D23 D26:D36" name="Rango1" securityDescriptor="O:WDG:WDD:(A;;CC;;;WD)"/>
    <protectedRange sqref="C28 C31:C32 C40 C50 C64:C70 E64:E70 C73 C75:F81 C83 C95 C103:C108 A137:D141 A149:D153 A159:D163 C169:G171 H169:H170 C176 C178:C180 C185:H187 C191:C202 D191:I201 C133 C12 C35:C36" name="Rango2" securityDescriptor="O:WDG:WDD:(A;;CC;;;WD)"/>
    <protectedRange sqref="D7:D8" name="Rango3" securityDescriptor="O:WDG:WDD:(A;;CC;;;WD)"/>
    <protectedRange sqref="C13:C15" name="Rango1_1" securityDescriptor="O:WDG:WDD:(A;;CC;;;WD)"/>
    <protectedRange sqref="C12 C14:C15" name="Rango5" securityDescriptor="O:WDG:WDD:(A;;CC;;;WD)"/>
    <protectedRange sqref="C10" name="Rango1_1_1" securityDescriptor="O:WDG:WDD:(A;;CC;;;WD)"/>
    <protectedRange sqref="C11" name="Rango1_2" securityDescriptor="O:WDG:WDD:(A;;CC;;;WD)"/>
  </protectedRanges>
  <dataConsolidate/>
  <mergeCells count="15">
    <mergeCell ref="C40:C49"/>
    <mergeCell ref="A156:A157"/>
    <mergeCell ref="B156:B157"/>
    <mergeCell ref="C156:C157"/>
    <mergeCell ref="D156:D157"/>
    <mergeCell ref="D103:E103"/>
    <mergeCell ref="A146:A147"/>
    <mergeCell ref="B146:B147"/>
    <mergeCell ref="C146:C147"/>
    <mergeCell ref="D146:D147"/>
    <mergeCell ref="C50:C62"/>
    <mergeCell ref="D50:E51"/>
    <mergeCell ref="C83:C93"/>
    <mergeCell ref="C95:C99"/>
    <mergeCell ref="D95:E96"/>
  </mergeCells>
  <conditionalFormatting sqref="C68">
    <cfRule type="expression" priority="1">
      <formula>"ESTEXTO"</formula>
    </cfRule>
  </conditionalFormatting>
  <dataValidations count="5">
    <dataValidation type="list" allowBlank="1" showInputMessage="1" showErrorMessage="1" sqref="G64:H64">
      <formula1>#REF!</formula1>
    </dataValidation>
    <dataValidation type="whole" allowBlank="1" showInputMessage="1" showErrorMessage="1" sqref="C87">
      <formula1>1</formula1>
      <formula2>100</formula2>
    </dataValidation>
    <dataValidation type="list" allowBlank="1" showInputMessage="1" showErrorMessage="1" sqref="C343:D343">
      <formula1>"SI,NO"</formula1>
    </dataValidation>
    <dataValidation type="list" allowBlank="1" showInputMessage="1" showErrorMessage="1" sqref="C68">
      <formula1>"Ducto marino, Ducto terrestre"</formula1>
    </dataValidation>
    <dataValidation type="date" allowBlank="1" showInputMessage="1" showErrorMessage="1" sqref="C10">
      <formula1>1</formula1>
      <formula2>47848</formula2>
    </dataValidation>
  </dataValidations>
  <hyperlinks>
    <hyperlink ref="D120" location="'CRE 1 Carta seguros PMoral'!A1" display="Ir a la carta de seguros persona moral"/>
    <hyperlink ref="D117" location="'Anexo II Carta compromiso'!A1" display="Anexo II Carta Compromiso "/>
  </hyperlinks>
  <pageMargins left="0.7" right="0.7" top="0.75" bottom="0.75" header="0.3" footer="0.3"/>
  <pageSetup scale="42" orientation="landscape" r:id="rId1"/>
  <rowBreaks count="4" manualBreakCount="4">
    <brk id="81" max="8" man="1"/>
    <brk id="108" max="8" man="1"/>
    <brk id="129" max="8" man="1"/>
    <brk id="187" max="8" man="1"/>
  </rowBreaks>
  <ignoredErrors>
    <ignoredError sqref="C27 C30 C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85725</xdr:rowOff>
                  </from>
                  <to>
                    <xdr:col>2</xdr:col>
                    <xdr:colOff>704850</xdr:colOff>
                    <xdr:row>5</xdr:row>
                    <xdr:rowOff>266700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990600</xdr:colOff>
                    <xdr:row>5</xdr:row>
                    <xdr:rowOff>95250</xdr:rowOff>
                  </from>
                  <to>
                    <xdr:col>2</xdr:col>
                    <xdr:colOff>2667000</xdr:colOff>
                    <xdr:row>5</xdr:row>
                    <xdr:rowOff>285750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2714625</xdr:colOff>
                    <xdr:row>5</xdr:row>
                    <xdr:rowOff>95250</xdr:rowOff>
                  </from>
                  <to>
                    <xdr:col>3</xdr:col>
                    <xdr:colOff>0</xdr:colOff>
                    <xdr:row>5</xdr:row>
                    <xdr:rowOff>285750</xdr:rowOff>
                  </to>
                </anchor>
              </controlPr>
            </control>
          </mc:Choice>
        </mc:AlternateContent>
        <mc:AlternateContent xmlns:mc="http://schemas.openxmlformats.org/markup-compatibility/2006">
          <mc:Choice Requires="x14">
            <control shapeId="3095" r:id="rId7" name="Check Box 23">
              <controlPr locked="0" defaultSize="0" autoFill="0" autoLine="0" autoPict="0">
                <anchor moveWithCells="1">
                  <from>
                    <xdr:col>2</xdr:col>
                    <xdr:colOff>123825</xdr:colOff>
                    <xdr:row>15</xdr:row>
                    <xdr:rowOff>104775</xdr:rowOff>
                  </from>
                  <to>
                    <xdr:col>2</xdr:col>
                    <xdr:colOff>1171575</xdr:colOff>
                    <xdr:row>16</xdr:row>
                    <xdr:rowOff>9525</xdr:rowOff>
                  </to>
                </anchor>
              </controlPr>
            </control>
          </mc:Choice>
        </mc:AlternateContent>
        <mc:AlternateContent xmlns:mc="http://schemas.openxmlformats.org/markup-compatibility/2006">
          <mc:Choice Requires="x14">
            <control shapeId="3096" r:id="rId8" name="Check Box 24">
              <controlPr locked="0" defaultSize="0" autoFill="0" autoLine="0" autoPict="0">
                <anchor moveWithCells="1">
                  <from>
                    <xdr:col>2</xdr:col>
                    <xdr:colOff>123825</xdr:colOff>
                    <xdr:row>17</xdr:row>
                    <xdr:rowOff>38100</xdr:rowOff>
                  </from>
                  <to>
                    <xdr:col>2</xdr:col>
                    <xdr:colOff>1171575</xdr:colOff>
                    <xdr:row>18</xdr:row>
                    <xdr:rowOff>47625</xdr:rowOff>
                  </to>
                </anchor>
              </controlPr>
            </control>
          </mc:Choice>
        </mc:AlternateContent>
        <mc:AlternateContent xmlns:mc="http://schemas.openxmlformats.org/markup-compatibility/2006">
          <mc:Choice Requires="x14">
            <control shapeId="3097" r:id="rId9" name="Check Box 25">
              <controlPr locked="0" defaultSize="0" autoFill="0" autoLine="0" autoPict="0">
                <anchor moveWithCells="1">
                  <from>
                    <xdr:col>2</xdr:col>
                    <xdr:colOff>123825</xdr:colOff>
                    <xdr:row>18</xdr:row>
                    <xdr:rowOff>38100</xdr:rowOff>
                  </from>
                  <to>
                    <xdr:col>2</xdr:col>
                    <xdr:colOff>1171575</xdr:colOff>
                    <xdr:row>19</xdr:row>
                    <xdr:rowOff>47625</xdr:rowOff>
                  </to>
                </anchor>
              </controlPr>
            </control>
          </mc:Choice>
        </mc:AlternateContent>
        <mc:AlternateContent xmlns:mc="http://schemas.openxmlformats.org/markup-compatibility/2006">
          <mc:Choice Requires="x14">
            <control shapeId="3098" r:id="rId10" name="Check Box 26">
              <controlPr locked="0" defaultSize="0" autoFill="0" autoLine="0" autoPict="0">
                <anchor moveWithCells="1">
                  <from>
                    <xdr:col>2</xdr:col>
                    <xdr:colOff>123825</xdr:colOff>
                    <xdr:row>19</xdr:row>
                    <xdr:rowOff>38100</xdr:rowOff>
                  </from>
                  <to>
                    <xdr:col>2</xdr:col>
                    <xdr:colOff>1171575</xdr:colOff>
                    <xdr:row>20</xdr:row>
                    <xdr:rowOff>47625</xdr:rowOff>
                  </to>
                </anchor>
              </controlPr>
            </control>
          </mc:Choice>
        </mc:AlternateContent>
        <mc:AlternateContent xmlns:mc="http://schemas.openxmlformats.org/markup-compatibility/2006">
          <mc:Choice Requires="x14">
            <control shapeId="3099" r:id="rId11" name="Check Box 27">
              <controlPr locked="0" defaultSize="0" autoFill="0" autoLine="0" autoPict="0">
                <anchor moveWithCells="1">
                  <from>
                    <xdr:col>2</xdr:col>
                    <xdr:colOff>123825</xdr:colOff>
                    <xdr:row>20</xdr:row>
                    <xdr:rowOff>38100</xdr:rowOff>
                  </from>
                  <to>
                    <xdr:col>2</xdr:col>
                    <xdr:colOff>1171575</xdr:colOff>
                    <xdr:row>21</xdr:row>
                    <xdr:rowOff>47625</xdr:rowOff>
                  </to>
                </anchor>
              </controlPr>
            </control>
          </mc:Choice>
        </mc:AlternateContent>
        <mc:AlternateContent xmlns:mc="http://schemas.openxmlformats.org/markup-compatibility/2006">
          <mc:Choice Requires="x14">
            <control shapeId="3100" r:id="rId12" name="Check Box 28">
              <controlPr locked="0" defaultSize="0" autoFill="0" autoLine="0" autoPict="0">
                <anchor moveWithCells="1">
                  <from>
                    <xdr:col>2</xdr:col>
                    <xdr:colOff>123825</xdr:colOff>
                    <xdr:row>25</xdr:row>
                    <xdr:rowOff>38100</xdr:rowOff>
                  </from>
                  <to>
                    <xdr:col>2</xdr:col>
                    <xdr:colOff>1762125</xdr:colOff>
                    <xdr:row>26</xdr:row>
                    <xdr:rowOff>85725</xdr:rowOff>
                  </to>
                </anchor>
              </controlPr>
            </control>
          </mc:Choice>
        </mc:AlternateContent>
        <mc:AlternateContent xmlns:mc="http://schemas.openxmlformats.org/markup-compatibility/2006">
          <mc:Choice Requires="x14">
            <control shapeId="3101" r:id="rId13" name="Check Box 29">
              <controlPr locked="0" defaultSize="0" autoFill="0" autoLine="0" autoPict="0">
                <anchor moveWithCells="1">
                  <from>
                    <xdr:col>2</xdr:col>
                    <xdr:colOff>123825</xdr:colOff>
                    <xdr:row>28</xdr:row>
                    <xdr:rowOff>19050</xdr:rowOff>
                  </from>
                  <to>
                    <xdr:col>2</xdr:col>
                    <xdr:colOff>1762125</xdr:colOff>
                    <xdr:row>29</xdr:row>
                    <xdr:rowOff>66675</xdr:rowOff>
                  </to>
                </anchor>
              </controlPr>
            </control>
          </mc:Choice>
        </mc:AlternateContent>
        <mc:AlternateContent xmlns:mc="http://schemas.openxmlformats.org/markup-compatibility/2006">
          <mc:Choice Requires="x14">
            <control shapeId="3102" r:id="rId14" name="Check Box 30">
              <controlPr locked="0" defaultSize="0" autoFill="0" autoLine="0" autoPict="0">
                <anchor moveWithCells="1">
                  <from>
                    <xdr:col>2</xdr:col>
                    <xdr:colOff>123825</xdr:colOff>
                    <xdr:row>32</xdr:row>
                    <xdr:rowOff>28575</xdr:rowOff>
                  </from>
                  <to>
                    <xdr:col>2</xdr:col>
                    <xdr:colOff>1762125</xdr:colOff>
                    <xdr:row>33</xdr:row>
                    <xdr:rowOff>76200</xdr:rowOff>
                  </to>
                </anchor>
              </controlPr>
            </control>
          </mc:Choice>
        </mc:AlternateContent>
        <mc:AlternateContent xmlns:mc="http://schemas.openxmlformats.org/markup-compatibility/2006">
          <mc:Choice Requires="x14">
            <control shapeId="3105" r:id="rId15" name="Option Button 33">
              <controlPr locked="0" defaultSize="0" autoFill="0" autoLine="0" autoPict="0">
                <anchor moveWithCells="1">
                  <from>
                    <xdr:col>2</xdr:col>
                    <xdr:colOff>9525</xdr:colOff>
                    <xdr:row>70</xdr:row>
                    <xdr:rowOff>123825</xdr:rowOff>
                  </from>
                  <to>
                    <xdr:col>2</xdr:col>
                    <xdr:colOff>809625</xdr:colOff>
                    <xdr:row>70</xdr:row>
                    <xdr:rowOff>209550</xdr:rowOff>
                  </to>
                </anchor>
              </controlPr>
            </control>
          </mc:Choice>
        </mc:AlternateContent>
        <mc:AlternateContent xmlns:mc="http://schemas.openxmlformats.org/markup-compatibility/2006">
          <mc:Choice Requires="x14">
            <control shapeId="3106" r:id="rId16" name="Option Button 34">
              <controlPr locked="0" defaultSize="0" autoFill="0" autoLine="0" autoPict="0">
                <anchor moveWithCells="1">
                  <from>
                    <xdr:col>2</xdr:col>
                    <xdr:colOff>9525</xdr:colOff>
                    <xdr:row>70</xdr:row>
                    <xdr:rowOff>276225</xdr:rowOff>
                  </from>
                  <to>
                    <xdr:col>2</xdr:col>
                    <xdr:colOff>809625</xdr:colOff>
                    <xdr:row>71</xdr:row>
                    <xdr:rowOff>47625</xdr:rowOff>
                  </to>
                </anchor>
              </controlPr>
            </control>
          </mc:Choice>
        </mc:AlternateContent>
        <mc:AlternateContent xmlns:mc="http://schemas.openxmlformats.org/markup-compatibility/2006">
          <mc:Choice Requires="x14">
            <control shapeId="3167" r:id="rId17" name="Drop Down 95">
              <controlPr defaultSize="0" autoLine="0" autoPict="0">
                <anchor moveWithCells="1">
                  <from>
                    <xdr:col>2</xdr:col>
                    <xdr:colOff>0</xdr:colOff>
                    <xdr:row>6</xdr:row>
                    <xdr:rowOff>19050</xdr:rowOff>
                  </from>
                  <to>
                    <xdr:col>2</xdr:col>
                    <xdr:colOff>3867150</xdr:colOff>
                    <xdr:row>6</xdr:row>
                    <xdr:rowOff>276225</xdr:rowOff>
                  </to>
                </anchor>
              </controlPr>
            </control>
          </mc:Choice>
        </mc:AlternateContent>
        <mc:AlternateContent xmlns:mc="http://schemas.openxmlformats.org/markup-compatibility/2006">
          <mc:Choice Requires="x14">
            <control shapeId="3168" r:id="rId18" name="Check Box 96">
              <controlPr locked="0" defaultSize="0" autoFill="0" autoLine="0" autoPict="0">
                <anchor moveWithCells="1">
                  <from>
                    <xdr:col>2</xdr:col>
                    <xdr:colOff>123825</xdr:colOff>
                    <xdr:row>22</xdr:row>
                    <xdr:rowOff>38100</xdr:rowOff>
                  </from>
                  <to>
                    <xdr:col>2</xdr:col>
                    <xdr:colOff>1171575</xdr:colOff>
                    <xdr:row>23</xdr:row>
                    <xdr:rowOff>47625</xdr:rowOff>
                  </to>
                </anchor>
              </controlPr>
            </control>
          </mc:Choice>
        </mc:AlternateContent>
        <mc:AlternateContent xmlns:mc="http://schemas.openxmlformats.org/markup-compatibility/2006">
          <mc:Choice Requires="x14">
            <control shapeId="3170" r:id="rId19" name="Drop Down 98">
              <controlPr defaultSize="0" autoLine="0" autoPict="0">
                <anchor moveWithCells="1">
                  <from>
                    <xdr:col>2</xdr:col>
                    <xdr:colOff>0</xdr:colOff>
                    <xdr:row>12</xdr:row>
                    <xdr:rowOff>28575</xdr:rowOff>
                  </from>
                  <to>
                    <xdr:col>2</xdr:col>
                    <xdr:colOff>3867150</xdr:colOff>
                    <xdr:row>12</xdr:row>
                    <xdr:rowOff>247650</xdr:rowOff>
                  </to>
                </anchor>
              </controlPr>
            </control>
          </mc:Choice>
        </mc:AlternateContent>
        <mc:AlternateContent xmlns:mc="http://schemas.openxmlformats.org/markup-compatibility/2006">
          <mc:Choice Requires="x14">
            <control shapeId="3171" r:id="rId20" name="Check Box 99">
              <controlPr locked="0" defaultSize="0" autoFill="0" autoLine="0" autoPict="0">
                <anchor moveWithCells="1">
                  <from>
                    <xdr:col>2</xdr:col>
                    <xdr:colOff>123825</xdr:colOff>
                    <xdr:row>15</xdr:row>
                    <xdr:rowOff>104775</xdr:rowOff>
                  </from>
                  <to>
                    <xdr:col>2</xdr:col>
                    <xdr:colOff>1171575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8"/>
    <pageSetUpPr fitToPage="1"/>
  </sheetPr>
  <dimension ref="A1:L205"/>
  <sheetViews>
    <sheetView showRuler="0" topLeftCell="A15" zoomScaleNormal="100" workbookViewId="0">
      <selection activeCell="A15" sqref="A15"/>
    </sheetView>
  </sheetViews>
  <sheetFormatPr baseColWidth="10" defaultColWidth="0" defaultRowHeight="16.5" zeroHeight="1" x14ac:dyDescent="0.3"/>
  <cols>
    <col min="1" max="1" width="23.7109375" style="3" customWidth="1"/>
    <col min="2" max="2" width="53.7109375" style="3" customWidth="1"/>
    <col min="3" max="3" width="55.85546875" style="3" customWidth="1"/>
    <col min="4" max="4" width="20" style="3" customWidth="1"/>
    <col min="5" max="5" width="15.7109375" style="3" customWidth="1"/>
    <col min="6" max="6" width="20.28515625" style="3" customWidth="1"/>
    <col min="7" max="7" width="21.85546875" style="3" customWidth="1"/>
    <col min="8" max="8" width="22.28515625" style="3" customWidth="1"/>
    <col min="9" max="9" width="23.85546875" style="3" customWidth="1"/>
    <col min="10" max="10" width="80" style="3" customWidth="1"/>
    <col min="11" max="11" width="37.140625" style="3" customWidth="1"/>
    <col min="12" max="12" width="11.42578125" style="3" customWidth="1"/>
    <col min="13" max="16384" width="11.42578125" style="3" hidden="1"/>
  </cols>
  <sheetData>
    <row r="1" spans="1:11" x14ac:dyDescent="0.3">
      <c r="A1" s="1"/>
    </row>
    <row r="2" spans="1:11" x14ac:dyDescent="0.3"/>
    <row r="3" spans="1:11" x14ac:dyDescent="0.3">
      <c r="C3" s="4" t="s">
        <v>73</v>
      </c>
    </row>
    <row r="4" spans="1:11" x14ac:dyDescent="0.3">
      <c r="C4" s="65" t="s">
        <v>76</v>
      </c>
    </row>
    <row r="5" spans="1:11" x14ac:dyDescent="0.3"/>
    <row r="6" spans="1:11" ht="48" customHeight="1" x14ac:dyDescent="0.3">
      <c r="A6" s="129">
        <f>IF('CRE 1 Requisitos'!B24=1,"",1)</f>
        <v>1</v>
      </c>
      <c r="B6" s="230" t="str">
        <f>IF('CRE 1 Requisitos'!B24=1,"","Documento que acredite la propiedad del producto (s) a se transportado (s) por parte de los usuarios del sistema conforme al artículo 71, fracción I de la Ley de Hidrocarburos.")</f>
        <v>Documento que acredite la propiedad del producto (s) a se transportado (s) por parte de los usuarios del sistema conforme al artículo 71, fracción I de la Ley de Hidrocarburos.</v>
      </c>
      <c r="C6" s="230"/>
      <c r="D6" s="230"/>
      <c r="E6" s="230"/>
      <c r="F6" s="231"/>
      <c r="G6" s="229" t="str">
        <f>IF('CRE 1 Requisitos'!B24=1,"","* Adjuntar documento (s) que acredite la propiedad del producto. ")</f>
        <v xml:space="preserve">* Adjuntar documento (s) que acredite la propiedad del producto. </v>
      </c>
      <c r="H6" s="229"/>
      <c r="I6" s="229"/>
    </row>
    <row r="7" spans="1:11" ht="48.75" customHeight="1" x14ac:dyDescent="0.3">
      <c r="A7" s="129">
        <f>IF('CRE 1 Requisitos'!B24=1,"",2)</f>
        <v>2</v>
      </c>
      <c r="B7" s="226" t="str">
        <f>IF('CRE 1 Requisitos'!B24=1,"","En su caso, el documento que acredite la propiedad del producto necesario para la operación del sistema en términos del artículo 71, fracción II, de la LH, así como la justificación sobre el volumen requerido par esos efectos.")</f>
        <v>En su caso, el documento que acredite la propiedad del producto necesario para la operación del sistema en términos del artículo 71, fracción II, de la LH, así como la justificación sobre el volumen requerido par esos efectos.</v>
      </c>
      <c r="C7" s="226"/>
      <c r="D7" s="226"/>
      <c r="E7" s="226"/>
      <c r="F7" s="232"/>
      <c r="G7" s="229" t="str">
        <f>IF('CRE 1 Requisitos'!B24=1,"","* Adjuntar documento (s) que acredide la propiedad del producto necesario para la operación.")</f>
        <v>* Adjuntar documento (s) que acredide la propiedad del producto necesario para la operación.</v>
      </c>
      <c r="H7" s="229"/>
      <c r="I7" s="229"/>
    </row>
    <row r="8" spans="1:11" ht="80.25" customHeight="1" x14ac:dyDescent="0.3">
      <c r="A8" s="129">
        <f>IF('CRE 1 Requisitos'!B24=1,"",3)</f>
        <v>3</v>
      </c>
      <c r="B8" s="230" t="str">
        <f>IF('CRE 1 Requisitos'!B24=1,"",CONCATENATE("Si se refiere al servicio de transporte según el artículo 71, fracción III, de la Ley de Hidrocaburos, el transportista deberá acreditar la propiedad del producto a ser transportado,"," ","su justificación, así como la propuesta del porcentaje de la capacidad del sistema que estima utilizar para transportar el producto de su propiedad, así como la justificación sobre el volumen requerido para estos efectos."))</f>
        <v>Si se refiere al servicio de transporte según el artículo 71, fracción III, de la Ley de Hidrocaburos, el transportista deberá acreditar la propiedad del producto a ser transportado, su justificación, así como la propuesta del porcentaje de la capacidad del sistema que estima utilizar para transportar el producto de su propiedad, así como la justificación sobre el volumen requerido para estos efectos.</v>
      </c>
      <c r="C8" s="230"/>
      <c r="D8" s="230"/>
      <c r="E8" s="230"/>
      <c r="F8" s="231"/>
      <c r="G8" s="229" t="str">
        <f>IF('CRE 1 Requisitos'!B24=1,"","* Anexar documento que acredite la propiedad del producto y justificación. * Anexar la propuesta de porcentaje de la capacidad del sistema para transportar producto de su propiedad y justificación.")</f>
        <v>* Anexar documento que acredite la propiedad del producto y justificación. * Anexar la propuesta de porcentaje de la capacidad del sistema para transportar producto de su propiedad y justificación.</v>
      </c>
      <c r="H8" s="229"/>
      <c r="I8" s="229"/>
    </row>
    <row r="9" spans="1:11" x14ac:dyDescent="0.3">
      <c r="A9" s="4"/>
    </row>
    <row r="10" spans="1:11" x14ac:dyDescent="0.3">
      <c r="A10" s="4"/>
      <c r="B10" s="171" t="str">
        <f>IF('CRE 1 Requisitos'!B24=1,"","Producto (s) transportado (s) anualmente [*En caso de ser varios llenar una línea por cada producto y en su caso agregue las filas necesarias.]:")</f>
        <v>Producto (s) transportado (s) anualmente [*En caso de ser varios llenar una línea por cada producto y en su caso agregue las filas necesarias.]:</v>
      </c>
    </row>
    <row r="11" spans="1:11" x14ac:dyDescent="0.3">
      <c r="A11" s="4"/>
    </row>
    <row r="12" spans="1:11" ht="49.5" x14ac:dyDescent="0.3">
      <c r="A12" s="150" t="str">
        <f>IF('CRE 1 Requisitos'!B24=1,"","Producto")</f>
        <v>Producto</v>
      </c>
      <c r="B12" s="150" t="str">
        <f>IF('CRE 1 Requisitos'!B24=1,"","Especificar nombre del producto")</f>
        <v>Especificar nombre del producto</v>
      </c>
      <c r="C12" s="141" t="str">
        <f>IF('CRE 1 Requisitos'!B24=1,"","Número del permiso del comercializador del producto o en su caso, por la Sener del comercializador del producto.")</f>
        <v>Número del permiso del comercializador del producto o en su caso, por la Sener del comercializador del producto.</v>
      </c>
      <c r="D12" s="141" t="str">
        <f>IF('CRE 1 Requisitos'!B24=1,"","Volumen recibido anualmente en el sistema")</f>
        <v>Volumen recibido anualmente en el sistema</v>
      </c>
      <c r="E12" s="141" t="str">
        <f>IF('CRE 1 Requisitos'!B24=1,"","Especificar unidad de medición")</f>
        <v>Especificar unidad de medición</v>
      </c>
      <c r="F12" s="141" t="str">
        <f>IF('CRE 1 Requisitos'!B24=1,"","Volumen entregado anualmente en el sistema")</f>
        <v>Volumen entregado anualmente en el sistema</v>
      </c>
      <c r="G12" s="141" t="str">
        <f>IF('CRE 1 Requisitos'!B24=1,"","Especificar unidad de medición")</f>
        <v>Especificar unidad de medición</v>
      </c>
      <c r="H12" s="141" t="str">
        <f>IF('CRE 1 Requisitos'!B24=1,"","Volumen almacenado en la IRGE en su caso")</f>
        <v>Volumen almacenado en la IRGE en su caso</v>
      </c>
      <c r="I12" s="141" t="str">
        <f>IF('CRE 1 Requisitos'!B24=1,"","Especificar unidad de medición")</f>
        <v>Especificar unidad de medición</v>
      </c>
      <c r="J12" s="228" t="str">
        <f>IF('CRE 1 Requisitos'!B24=1,"","Calidad del producto, especificaciones mínimas y norma de referencia.")</f>
        <v>Calidad del producto, especificaciones mínimas y norma de referencia.</v>
      </c>
      <c r="K12" s="228"/>
    </row>
    <row r="13" spans="1:11" ht="22.5" customHeight="1" x14ac:dyDescent="0.3">
      <c r="A13" s="2"/>
      <c r="B13" s="17"/>
      <c r="C13" s="18"/>
      <c r="D13" s="33"/>
      <c r="E13" s="33"/>
      <c r="F13" s="45"/>
      <c r="G13" s="18"/>
      <c r="H13" s="45"/>
      <c r="I13" s="45"/>
      <c r="J13" s="227" t="str">
        <f>IF($B13=""," ","* Anexar documento que describa la calidad del producto, especificaciones mínimas y norma de referencia.")</f>
        <v xml:space="preserve"> </v>
      </c>
      <c r="K13" s="227"/>
    </row>
    <row r="14" spans="1:11" ht="22.5" customHeight="1" x14ac:dyDescent="0.3">
      <c r="A14" s="9"/>
      <c r="B14" s="17"/>
      <c r="C14" s="18"/>
      <c r="D14" s="33"/>
      <c r="E14" s="33"/>
      <c r="F14" s="45"/>
      <c r="G14" s="18"/>
      <c r="H14" s="45"/>
      <c r="I14" s="45"/>
      <c r="J14" s="227" t="str">
        <f t="shared" ref="J14:J47" si="0">IF($B14=""," ","* Anexar documento que describa la calidad del producto, especificaciones mínimas y norma de referencia.")</f>
        <v xml:space="preserve"> </v>
      </c>
      <c r="K14" s="227"/>
    </row>
    <row r="15" spans="1:11" ht="22.5" customHeight="1" x14ac:dyDescent="0.3">
      <c r="A15" s="9"/>
      <c r="B15" s="17"/>
      <c r="C15" s="18"/>
      <c r="D15" s="33"/>
      <c r="E15" s="33"/>
      <c r="F15" s="45"/>
      <c r="G15" s="18"/>
      <c r="H15" s="45"/>
      <c r="I15" s="45"/>
      <c r="J15" s="227" t="str">
        <f t="shared" si="0"/>
        <v xml:space="preserve"> </v>
      </c>
      <c r="K15" s="227"/>
    </row>
    <row r="16" spans="1:11" ht="22.5" customHeight="1" x14ac:dyDescent="0.3">
      <c r="A16" s="9"/>
      <c r="B16" s="17"/>
      <c r="C16" s="18"/>
      <c r="D16" s="33"/>
      <c r="E16" s="33"/>
      <c r="F16" s="45"/>
      <c r="G16" s="18"/>
      <c r="H16" s="45"/>
      <c r="I16" s="45"/>
      <c r="J16" s="227" t="str">
        <f t="shared" si="0"/>
        <v xml:space="preserve"> </v>
      </c>
      <c r="K16" s="227"/>
    </row>
    <row r="17" spans="1:11" ht="22.5" customHeight="1" x14ac:dyDescent="0.3">
      <c r="A17" s="9"/>
      <c r="B17" s="17"/>
      <c r="C17" s="18"/>
      <c r="D17" s="33"/>
      <c r="E17" s="33"/>
      <c r="F17" s="45"/>
      <c r="G17" s="18"/>
      <c r="H17" s="45"/>
      <c r="I17" s="45"/>
      <c r="J17" s="227" t="str">
        <f t="shared" si="0"/>
        <v xml:space="preserve"> </v>
      </c>
      <c r="K17" s="227"/>
    </row>
    <row r="18" spans="1:11" ht="22.5" customHeight="1" x14ac:dyDescent="0.3">
      <c r="A18" s="9"/>
      <c r="B18" s="17"/>
      <c r="C18" s="18"/>
      <c r="D18" s="33"/>
      <c r="E18" s="33"/>
      <c r="F18" s="45"/>
      <c r="G18" s="18"/>
      <c r="H18" s="45"/>
      <c r="I18" s="45"/>
      <c r="J18" s="227" t="str">
        <f t="shared" si="0"/>
        <v xml:space="preserve"> </v>
      </c>
      <c r="K18" s="227"/>
    </row>
    <row r="19" spans="1:11" ht="22.5" customHeight="1" x14ac:dyDescent="0.3">
      <c r="A19" s="9"/>
      <c r="B19" s="17"/>
      <c r="C19" s="18"/>
      <c r="D19" s="33"/>
      <c r="E19" s="33"/>
      <c r="F19" s="45"/>
      <c r="G19" s="18"/>
      <c r="H19" s="45"/>
      <c r="I19" s="45"/>
      <c r="J19" s="227" t="str">
        <f t="shared" si="0"/>
        <v xml:space="preserve"> </v>
      </c>
      <c r="K19" s="227"/>
    </row>
    <row r="20" spans="1:11" ht="22.5" customHeight="1" x14ac:dyDescent="0.3">
      <c r="A20" s="9"/>
      <c r="B20" s="17"/>
      <c r="C20" s="18"/>
      <c r="D20" s="33"/>
      <c r="E20" s="33"/>
      <c r="F20" s="45"/>
      <c r="G20" s="18"/>
      <c r="H20" s="45"/>
      <c r="I20" s="45"/>
      <c r="J20" s="227" t="str">
        <f t="shared" si="0"/>
        <v xml:space="preserve"> </v>
      </c>
      <c r="K20" s="227"/>
    </row>
    <row r="21" spans="1:11" ht="22.5" customHeight="1" x14ac:dyDescent="0.3">
      <c r="A21" s="9"/>
      <c r="B21" s="17"/>
      <c r="C21" s="18"/>
      <c r="D21" s="33"/>
      <c r="E21" s="33"/>
      <c r="F21" s="45"/>
      <c r="G21" s="18"/>
      <c r="H21" s="45"/>
      <c r="I21" s="45"/>
      <c r="J21" s="227" t="str">
        <f t="shared" si="0"/>
        <v xml:space="preserve"> </v>
      </c>
      <c r="K21" s="227"/>
    </row>
    <row r="22" spans="1:11" ht="22.5" customHeight="1" x14ac:dyDescent="0.3">
      <c r="A22" s="9"/>
      <c r="B22" s="17"/>
      <c r="C22" s="18"/>
      <c r="D22" s="33"/>
      <c r="E22" s="33"/>
      <c r="F22" s="45"/>
      <c r="G22" s="18"/>
      <c r="H22" s="45"/>
      <c r="I22" s="45"/>
      <c r="J22" s="227" t="str">
        <f t="shared" si="0"/>
        <v xml:space="preserve"> </v>
      </c>
      <c r="K22" s="227"/>
    </row>
    <row r="23" spans="1:11" ht="22.5" customHeight="1" x14ac:dyDescent="0.3">
      <c r="A23" s="9"/>
      <c r="B23" s="17"/>
      <c r="C23" s="18"/>
      <c r="D23" s="33"/>
      <c r="E23" s="33"/>
      <c r="F23" s="45"/>
      <c r="G23" s="18"/>
      <c r="H23" s="45"/>
      <c r="I23" s="45"/>
      <c r="J23" s="227" t="str">
        <f t="shared" si="0"/>
        <v xml:space="preserve"> </v>
      </c>
      <c r="K23" s="227"/>
    </row>
    <row r="24" spans="1:11" ht="22.5" customHeight="1" x14ac:dyDescent="0.3">
      <c r="A24" s="9"/>
      <c r="B24" s="17"/>
      <c r="C24" s="18"/>
      <c r="D24" s="33"/>
      <c r="E24" s="33"/>
      <c r="F24" s="45"/>
      <c r="G24" s="18"/>
      <c r="H24" s="45"/>
      <c r="I24" s="45"/>
      <c r="J24" s="227" t="str">
        <f t="shared" si="0"/>
        <v xml:space="preserve"> </v>
      </c>
      <c r="K24" s="227"/>
    </row>
    <row r="25" spans="1:11" ht="22.5" customHeight="1" x14ac:dyDescent="0.3">
      <c r="A25" s="9"/>
      <c r="B25" s="17"/>
      <c r="C25" s="18"/>
      <c r="D25" s="33"/>
      <c r="E25" s="33"/>
      <c r="F25" s="45"/>
      <c r="G25" s="18"/>
      <c r="H25" s="45"/>
      <c r="I25" s="45"/>
      <c r="J25" s="227" t="str">
        <f t="shared" si="0"/>
        <v xml:space="preserve"> </v>
      </c>
      <c r="K25" s="227"/>
    </row>
    <row r="26" spans="1:11" ht="22.5" customHeight="1" x14ac:dyDescent="0.3">
      <c r="A26" s="9"/>
      <c r="B26" s="17"/>
      <c r="C26" s="18"/>
      <c r="D26" s="33"/>
      <c r="E26" s="33"/>
      <c r="F26" s="45"/>
      <c r="G26" s="18"/>
      <c r="H26" s="45"/>
      <c r="I26" s="45"/>
      <c r="J26" s="227" t="str">
        <f t="shared" si="0"/>
        <v xml:space="preserve"> </v>
      </c>
      <c r="K26" s="227"/>
    </row>
    <row r="27" spans="1:11" ht="22.5" customHeight="1" x14ac:dyDescent="0.3">
      <c r="A27" s="9"/>
      <c r="B27" s="17"/>
      <c r="C27" s="18"/>
      <c r="D27" s="33"/>
      <c r="E27" s="33"/>
      <c r="F27" s="45"/>
      <c r="G27" s="18"/>
      <c r="H27" s="45"/>
      <c r="I27" s="45"/>
      <c r="J27" s="227" t="str">
        <f t="shared" si="0"/>
        <v xml:space="preserve"> </v>
      </c>
      <c r="K27" s="227"/>
    </row>
    <row r="28" spans="1:11" ht="22.5" customHeight="1" x14ac:dyDescent="0.3">
      <c r="A28" s="9"/>
      <c r="B28" s="17"/>
      <c r="C28" s="18"/>
      <c r="D28" s="33"/>
      <c r="E28" s="33"/>
      <c r="F28" s="45"/>
      <c r="G28" s="18"/>
      <c r="H28" s="45"/>
      <c r="I28" s="45"/>
      <c r="J28" s="227" t="str">
        <f t="shared" si="0"/>
        <v xml:space="preserve"> </v>
      </c>
      <c r="K28" s="227"/>
    </row>
    <row r="29" spans="1:11" ht="22.5" customHeight="1" x14ac:dyDescent="0.3">
      <c r="A29" s="9"/>
      <c r="B29" s="17"/>
      <c r="C29" s="18"/>
      <c r="D29" s="33"/>
      <c r="E29" s="33"/>
      <c r="F29" s="45"/>
      <c r="G29" s="18"/>
      <c r="H29" s="45"/>
      <c r="I29" s="45"/>
      <c r="J29" s="227" t="str">
        <f t="shared" si="0"/>
        <v xml:space="preserve"> </v>
      </c>
      <c r="K29" s="227"/>
    </row>
    <row r="30" spans="1:11" ht="22.5" customHeight="1" x14ac:dyDescent="0.3">
      <c r="A30" s="9"/>
      <c r="B30" s="17"/>
      <c r="C30" s="18"/>
      <c r="D30" s="33"/>
      <c r="E30" s="33"/>
      <c r="F30" s="45"/>
      <c r="G30" s="18"/>
      <c r="H30" s="45"/>
      <c r="I30" s="45"/>
      <c r="J30" s="227" t="str">
        <f t="shared" si="0"/>
        <v xml:space="preserve"> </v>
      </c>
      <c r="K30" s="227"/>
    </row>
    <row r="31" spans="1:11" ht="22.5" customHeight="1" x14ac:dyDescent="0.3">
      <c r="A31" s="9"/>
      <c r="B31" s="17"/>
      <c r="C31" s="18"/>
      <c r="D31" s="33"/>
      <c r="E31" s="33"/>
      <c r="F31" s="45"/>
      <c r="G31" s="18"/>
      <c r="H31" s="45"/>
      <c r="I31" s="45"/>
      <c r="J31" s="227" t="str">
        <f t="shared" si="0"/>
        <v xml:space="preserve"> </v>
      </c>
      <c r="K31" s="227"/>
    </row>
    <row r="32" spans="1:11" ht="22.5" customHeight="1" x14ac:dyDescent="0.3">
      <c r="A32" s="9"/>
      <c r="B32" s="17"/>
      <c r="C32" s="18"/>
      <c r="D32" s="33"/>
      <c r="E32" s="33"/>
      <c r="F32" s="45"/>
      <c r="G32" s="18"/>
      <c r="H32" s="45"/>
      <c r="I32" s="45"/>
      <c r="J32" s="227" t="str">
        <f t="shared" si="0"/>
        <v xml:space="preserve"> </v>
      </c>
      <c r="K32" s="227"/>
    </row>
    <row r="33" spans="1:11" ht="22.5" customHeight="1" x14ac:dyDescent="0.3">
      <c r="A33" s="9"/>
      <c r="B33" s="17"/>
      <c r="C33" s="18"/>
      <c r="D33" s="33"/>
      <c r="E33" s="33"/>
      <c r="F33" s="45"/>
      <c r="G33" s="18"/>
      <c r="H33" s="45"/>
      <c r="I33" s="45"/>
      <c r="J33" s="227" t="str">
        <f t="shared" si="0"/>
        <v xml:space="preserve"> </v>
      </c>
      <c r="K33" s="227"/>
    </row>
    <row r="34" spans="1:11" ht="22.5" customHeight="1" x14ac:dyDescent="0.3">
      <c r="A34" s="9"/>
      <c r="B34" s="17"/>
      <c r="C34" s="18"/>
      <c r="D34" s="33"/>
      <c r="E34" s="33"/>
      <c r="F34" s="45"/>
      <c r="G34" s="18"/>
      <c r="H34" s="45"/>
      <c r="I34" s="45"/>
      <c r="J34" s="227" t="str">
        <f t="shared" si="0"/>
        <v xml:space="preserve"> </v>
      </c>
      <c r="K34" s="227"/>
    </row>
    <row r="35" spans="1:11" ht="22.5" customHeight="1" x14ac:dyDescent="0.3">
      <c r="A35" s="9"/>
      <c r="B35" s="17"/>
      <c r="C35" s="18"/>
      <c r="D35" s="33"/>
      <c r="E35" s="33"/>
      <c r="F35" s="45"/>
      <c r="G35" s="18"/>
      <c r="H35" s="45"/>
      <c r="I35" s="45"/>
      <c r="J35" s="227" t="str">
        <f t="shared" si="0"/>
        <v xml:space="preserve"> </v>
      </c>
      <c r="K35" s="227"/>
    </row>
    <row r="36" spans="1:11" ht="22.5" customHeight="1" x14ac:dyDescent="0.3">
      <c r="A36" s="9"/>
      <c r="B36" s="17"/>
      <c r="C36" s="18"/>
      <c r="D36" s="33"/>
      <c r="E36" s="33"/>
      <c r="F36" s="45"/>
      <c r="G36" s="18"/>
      <c r="H36" s="45"/>
      <c r="I36" s="45"/>
      <c r="J36" s="227" t="str">
        <f t="shared" si="0"/>
        <v xml:space="preserve"> </v>
      </c>
      <c r="K36" s="227"/>
    </row>
    <row r="37" spans="1:11" ht="22.5" customHeight="1" x14ac:dyDescent="0.3">
      <c r="A37" s="9"/>
      <c r="B37" s="17"/>
      <c r="C37" s="18"/>
      <c r="D37" s="33"/>
      <c r="E37" s="33"/>
      <c r="F37" s="45"/>
      <c r="G37" s="18"/>
      <c r="H37" s="45"/>
      <c r="I37" s="45"/>
      <c r="J37" s="227" t="str">
        <f t="shared" si="0"/>
        <v xml:space="preserve"> </v>
      </c>
      <c r="K37" s="227"/>
    </row>
    <row r="38" spans="1:11" ht="22.5" customHeight="1" x14ac:dyDescent="0.3">
      <c r="A38" s="9"/>
      <c r="B38" s="17"/>
      <c r="C38" s="18"/>
      <c r="D38" s="33"/>
      <c r="E38" s="33"/>
      <c r="F38" s="45"/>
      <c r="G38" s="18"/>
      <c r="H38" s="45"/>
      <c r="I38" s="45"/>
      <c r="J38" s="227" t="str">
        <f t="shared" si="0"/>
        <v xml:space="preserve"> </v>
      </c>
      <c r="K38" s="227"/>
    </row>
    <row r="39" spans="1:11" ht="22.5" customHeight="1" x14ac:dyDescent="0.3">
      <c r="A39" s="9"/>
      <c r="B39" s="17"/>
      <c r="C39" s="18"/>
      <c r="D39" s="33"/>
      <c r="E39" s="33"/>
      <c r="F39" s="45"/>
      <c r="G39" s="18"/>
      <c r="H39" s="45"/>
      <c r="I39" s="45"/>
      <c r="J39" s="227" t="str">
        <f t="shared" si="0"/>
        <v xml:space="preserve"> </v>
      </c>
      <c r="K39" s="227"/>
    </row>
    <row r="40" spans="1:11" ht="22.5" customHeight="1" x14ac:dyDescent="0.3">
      <c r="A40" s="9"/>
      <c r="B40" s="17"/>
      <c r="C40" s="18"/>
      <c r="D40" s="33"/>
      <c r="E40" s="33"/>
      <c r="F40" s="45"/>
      <c r="G40" s="18"/>
      <c r="H40" s="45"/>
      <c r="I40" s="45"/>
      <c r="J40" s="227" t="str">
        <f t="shared" si="0"/>
        <v xml:space="preserve"> </v>
      </c>
      <c r="K40" s="227"/>
    </row>
    <row r="41" spans="1:11" ht="22.5" customHeight="1" x14ac:dyDescent="0.3">
      <c r="A41" s="9"/>
      <c r="B41" s="17"/>
      <c r="C41" s="18"/>
      <c r="D41" s="33"/>
      <c r="E41" s="33"/>
      <c r="F41" s="45"/>
      <c r="G41" s="18"/>
      <c r="H41" s="45"/>
      <c r="I41" s="45"/>
      <c r="J41" s="227" t="str">
        <f t="shared" si="0"/>
        <v xml:space="preserve"> </v>
      </c>
      <c r="K41" s="227"/>
    </row>
    <row r="42" spans="1:11" ht="22.5" customHeight="1" x14ac:dyDescent="0.3">
      <c r="A42" s="9"/>
      <c r="B42" s="17"/>
      <c r="C42" s="18"/>
      <c r="D42" s="33"/>
      <c r="E42" s="33"/>
      <c r="F42" s="45"/>
      <c r="G42" s="18"/>
      <c r="H42" s="45"/>
      <c r="I42" s="45"/>
      <c r="J42" s="227" t="str">
        <f t="shared" si="0"/>
        <v xml:space="preserve"> </v>
      </c>
      <c r="K42" s="227"/>
    </row>
    <row r="43" spans="1:11" ht="22.5" customHeight="1" x14ac:dyDescent="0.3">
      <c r="A43" s="9"/>
      <c r="B43" s="17"/>
      <c r="C43" s="18"/>
      <c r="D43" s="33"/>
      <c r="E43" s="33"/>
      <c r="F43" s="45"/>
      <c r="G43" s="18"/>
      <c r="H43" s="45"/>
      <c r="I43" s="45"/>
      <c r="J43" s="227" t="str">
        <f t="shared" si="0"/>
        <v xml:space="preserve"> </v>
      </c>
      <c r="K43" s="227"/>
    </row>
    <row r="44" spans="1:11" ht="22.5" customHeight="1" x14ac:dyDescent="0.3">
      <c r="A44" s="9"/>
      <c r="B44" s="17"/>
      <c r="C44" s="18"/>
      <c r="D44" s="33"/>
      <c r="E44" s="33"/>
      <c r="F44" s="45"/>
      <c r="G44" s="18"/>
      <c r="H44" s="45"/>
      <c r="I44" s="45"/>
      <c r="J44" s="227" t="str">
        <f t="shared" si="0"/>
        <v xml:space="preserve"> </v>
      </c>
      <c r="K44" s="227"/>
    </row>
    <row r="45" spans="1:11" ht="22.5" customHeight="1" x14ac:dyDescent="0.3">
      <c r="A45" s="9"/>
      <c r="B45" s="17"/>
      <c r="C45" s="18"/>
      <c r="D45" s="33"/>
      <c r="E45" s="33"/>
      <c r="F45" s="45"/>
      <c r="G45" s="18"/>
      <c r="H45" s="45"/>
      <c r="I45" s="45"/>
      <c r="J45" s="227" t="str">
        <f t="shared" si="0"/>
        <v xml:space="preserve"> </v>
      </c>
      <c r="K45" s="227"/>
    </row>
    <row r="46" spans="1:11" ht="22.5" customHeight="1" x14ac:dyDescent="0.3">
      <c r="A46" s="9"/>
      <c r="B46" s="17"/>
      <c r="C46" s="18"/>
      <c r="D46" s="33"/>
      <c r="E46" s="33"/>
      <c r="F46" s="45"/>
      <c r="G46" s="18"/>
      <c r="H46" s="45"/>
      <c r="I46" s="45"/>
      <c r="J46" s="227" t="str">
        <f t="shared" si="0"/>
        <v xml:space="preserve"> </v>
      </c>
      <c r="K46" s="227"/>
    </row>
    <row r="47" spans="1:11" ht="22.5" customHeight="1" x14ac:dyDescent="0.3">
      <c r="A47" s="9"/>
      <c r="B47" s="17"/>
      <c r="C47" s="18"/>
      <c r="D47" s="33"/>
      <c r="E47" s="33"/>
      <c r="F47" s="45"/>
      <c r="G47" s="18"/>
      <c r="H47" s="45"/>
      <c r="I47" s="45"/>
      <c r="J47" s="227" t="str">
        <f t="shared" si="0"/>
        <v xml:space="preserve"> </v>
      </c>
      <c r="K47" s="227"/>
    </row>
    <row r="48" spans="1:11" x14ac:dyDescent="0.3">
      <c r="A48" s="9"/>
    </row>
    <row r="49" spans="1:5" x14ac:dyDescent="0.3">
      <c r="A49" s="4"/>
    </row>
    <row r="50" spans="1:5" x14ac:dyDescent="0.3"/>
    <row r="51" spans="1:5" ht="68.25" customHeight="1" x14ac:dyDescent="0.3">
      <c r="A51" s="172" t="str">
        <f>IF('CRE 1 Requisitos'!B24=1,"","Manifiesto bajo protesta de decir verdad, que los datos asentados en la presente solicitud son ciertos y verificables en cualquier momento por esta Comisión.")</f>
        <v>Manifiesto bajo protesta de decir verdad, que los datos asentados en la presente solicitud son ciertos y verificables en cualquier momento por esta Comisión.</v>
      </c>
    </row>
    <row r="52" spans="1:5" ht="64.5" customHeight="1" x14ac:dyDescent="0.3"/>
    <row r="53" spans="1:5" ht="141.75" customHeight="1" x14ac:dyDescent="0.3"/>
    <row r="54" spans="1:5" x14ac:dyDescent="0.3">
      <c r="E54" s="5"/>
    </row>
    <row r="55" spans="1:5" x14ac:dyDescent="0.3">
      <c r="E55" s="5"/>
    </row>
    <row r="56" spans="1:5" x14ac:dyDescent="0.3">
      <c r="E56" s="5"/>
    </row>
    <row r="57" spans="1:5" x14ac:dyDescent="0.3"/>
    <row r="58" spans="1:5" x14ac:dyDescent="0.3"/>
    <row r="59" spans="1:5" x14ac:dyDescent="0.3"/>
    <row r="60" spans="1:5" x14ac:dyDescent="0.3"/>
    <row r="61" spans="1:5" hidden="1" x14ac:dyDescent="0.3"/>
    <row r="62" spans="1:5" hidden="1" x14ac:dyDescent="0.3"/>
    <row r="63" spans="1:5" hidden="1" x14ac:dyDescent="0.3"/>
    <row r="64" spans="1:5"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sheetData>
  <sheetProtection algorithmName="SHA-512" hashValue="SQ3SFLwybUUVw42PtUsShLm6EOkRculHo9xoVUGf+4ihOcD1pSu6PoTh5TWYz5X31j8piI+M1ZSdVT1Ld26Nhw==" saltValue="b9EMbriQZ0Zo5nykbg+sPQ==" spinCount="100000" sheet="1" objects="1" scenarios="1" insertRows="0"/>
  <protectedRanges>
    <protectedRange sqref="B13:I47" name="Rango1" securityDescriptor="O:WDG:WDD:(A;;CC;;;WD)"/>
  </protectedRanges>
  <mergeCells count="42">
    <mergeCell ref="G6:I6"/>
    <mergeCell ref="B6:F6"/>
    <mergeCell ref="B7:F7"/>
    <mergeCell ref="B8:F8"/>
    <mergeCell ref="G7:I7"/>
    <mergeCell ref="G8:I8"/>
    <mergeCell ref="J24:K24"/>
    <mergeCell ref="J13:K13"/>
    <mergeCell ref="J14:K14"/>
    <mergeCell ref="J15:K15"/>
    <mergeCell ref="J16:K16"/>
    <mergeCell ref="J17:K17"/>
    <mergeCell ref="J18:K18"/>
    <mergeCell ref="J41:K41"/>
    <mergeCell ref="J42:K42"/>
    <mergeCell ref="J31:K31"/>
    <mergeCell ref="J32:K32"/>
    <mergeCell ref="J33:K33"/>
    <mergeCell ref="J34:K34"/>
    <mergeCell ref="J35:K35"/>
    <mergeCell ref="J36:K36"/>
    <mergeCell ref="J12:K12"/>
    <mergeCell ref="J37:K37"/>
    <mergeCell ref="J38:K38"/>
    <mergeCell ref="J39:K39"/>
    <mergeCell ref="J40:K40"/>
    <mergeCell ref="J25:K25"/>
    <mergeCell ref="J26:K26"/>
    <mergeCell ref="J27:K27"/>
    <mergeCell ref="J28:K28"/>
    <mergeCell ref="J29:K29"/>
    <mergeCell ref="J30:K30"/>
    <mergeCell ref="J19:K19"/>
    <mergeCell ref="J20:K20"/>
    <mergeCell ref="J21:K21"/>
    <mergeCell ref="J22:K22"/>
    <mergeCell ref="J23:K23"/>
    <mergeCell ref="J43:K43"/>
    <mergeCell ref="J44:K44"/>
    <mergeCell ref="J45:K45"/>
    <mergeCell ref="J46:K46"/>
    <mergeCell ref="J47:K47"/>
  </mergeCells>
  <pageMargins left="0.7" right="0.7" top="0.75" bottom="0.75" header="0.3" footer="0.3"/>
  <pageSetup scale="31" orientation="landscape" r:id="rId1"/>
  <headerFooter>
    <oddHeader>&amp;CCOMISIÓN REGULADORA DE ENERGÍA
COORDINACIÓN GENERAL DE PETROLÍFEROS</oddHeader>
  </headerFooter>
  <ignoredErrors>
    <ignoredError sqref="H12 F1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152" r:id="rId4" name="Drop Down 56">
              <controlPr defaultSize="0" autoLine="0" autoPict="0">
                <anchor moveWithCells="1">
                  <from>
                    <xdr:col>0</xdr:col>
                    <xdr:colOff>228600</xdr:colOff>
                    <xdr:row>12</xdr:row>
                    <xdr:rowOff>295275</xdr:rowOff>
                  </from>
                  <to>
                    <xdr:col>0</xdr:col>
                    <xdr:colOff>1562100</xdr:colOff>
                    <xdr:row>14</xdr:row>
                    <xdr:rowOff>9525</xdr:rowOff>
                  </to>
                </anchor>
              </controlPr>
            </control>
          </mc:Choice>
        </mc:AlternateContent>
        <mc:AlternateContent xmlns:mc="http://schemas.openxmlformats.org/markup-compatibility/2006">
          <mc:Choice Requires="x14">
            <control shapeId="4153" r:id="rId5" name="Drop Down 57">
              <controlPr defaultSize="0" autoLine="0" autoPict="0">
                <anchor moveWithCells="1">
                  <from>
                    <xdr:col>0</xdr:col>
                    <xdr:colOff>228600</xdr:colOff>
                    <xdr:row>13</xdr:row>
                    <xdr:rowOff>295275</xdr:rowOff>
                  </from>
                  <to>
                    <xdr:col>0</xdr:col>
                    <xdr:colOff>1562100</xdr:colOff>
                    <xdr:row>15</xdr:row>
                    <xdr:rowOff>9525</xdr:rowOff>
                  </to>
                </anchor>
              </controlPr>
            </control>
          </mc:Choice>
        </mc:AlternateContent>
        <mc:AlternateContent xmlns:mc="http://schemas.openxmlformats.org/markup-compatibility/2006">
          <mc:Choice Requires="x14">
            <control shapeId="4154" r:id="rId6" name="Drop Down 58">
              <controlPr defaultSize="0" autoLine="0" autoPict="0">
                <anchor moveWithCells="1">
                  <from>
                    <xdr:col>0</xdr:col>
                    <xdr:colOff>228600</xdr:colOff>
                    <xdr:row>14</xdr:row>
                    <xdr:rowOff>295275</xdr:rowOff>
                  </from>
                  <to>
                    <xdr:col>0</xdr:col>
                    <xdr:colOff>1562100</xdr:colOff>
                    <xdr:row>16</xdr:row>
                    <xdr:rowOff>9525</xdr:rowOff>
                  </to>
                </anchor>
              </controlPr>
            </control>
          </mc:Choice>
        </mc:AlternateContent>
        <mc:AlternateContent xmlns:mc="http://schemas.openxmlformats.org/markup-compatibility/2006">
          <mc:Choice Requires="x14">
            <control shapeId="4155" r:id="rId7" name="Drop Down 59">
              <controlPr defaultSize="0" autoLine="0" autoPict="0">
                <anchor moveWithCells="1">
                  <from>
                    <xdr:col>0</xdr:col>
                    <xdr:colOff>228600</xdr:colOff>
                    <xdr:row>15</xdr:row>
                    <xdr:rowOff>295275</xdr:rowOff>
                  </from>
                  <to>
                    <xdr:col>0</xdr:col>
                    <xdr:colOff>1562100</xdr:colOff>
                    <xdr:row>17</xdr:row>
                    <xdr:rowOff>9525</xdr:rowOff>
                  </to>
                </anchor>
              </controlPr>
            </control>
          </mc:Choice>
        </mc:AlternateContent>
        <mc:AlternateContent xmlns:mc="http://schemas.openxmlformats.org/markup-compatibility/2006">
          <mc:Choice Requires="x14">
            <control shapeId="4156" r:id="rId8" name="Drop Down 60">
              <controlPr defaultSize="0" autoLine="0" autoPict="0">
                <anchor moveWithCells="1">
                  <from>
                    <xdr:col>0</xdr:col>
                    <xdr:colOff>228600</xdr:colOff>
                    <xdr:row>16</xdr:row>
                    <xdr:rowOff>323850</xdr:rowOff>
                  </from>
                  <to>
                    <xdr:col>0</xdr:col>
                    <xdr:colOff>1562100</xdr:colOff>
                    <xdr:row>18</xdr:row>
                    <xdr:rowOff>9525</xdr:rowOff>
                  </to>
                </anchor>
              </controlPr>
            </control>
          </mc:Choice>
        </mc:AlternateContent>
        <mc:AlternateContent xmlns:mc="http://schemas.openxmlformats.org/markup-compatibility/2006">
          <mc:Choice Requires="x14">
            <control shapeId="4157" r:id="rId9" name="Drop Down 61">
              <controlPr defaultSize="0" autoLine="0" autoPict="0">
                <anchor moveWithCells="1">
                  <from>
                    <xdr:col>0</xdr:col>
                    <xdr:colOff>228600</xdr:colOff>
                    <xdr:row>17</xdr:row>
                    <xdr:rowOff>295275</xdr:rowOff>
                  </from>
                  <to>
                    <xdr:col>0</xdr:col>
                    <xdr:colOff>1562100</xdr:colOff>
                    <xdr:row>19</xdr:row>
                    <xdr:rowOff>9525</xdr:rowOff>
                  </to>
                </anchor>
              </controlPr>
            </control>
          </mc:Choice>
        </mc:AlternateContent>
        <mc:AlternateContent xmlns:mc="http://schemas.openxmlformats.org/markup-compatibility/2006">
          <mc:Choice Requires="x14">
            <control shapeId="4158" r:id="rId10" name="Drop Down 62">
              <controlPr defaultSize="0" autoLine="0" autoPict="0">
                <anchor moveWithCells="1">
                  <from>
                    <xdr:col>0</xdr:col>
                    <xdr:colOff>228600</xdr:colOff>
                    <xdr:row>18</xdr:row>
                    <xdr:rowOff>295275</xdr:rowOff>
                  </from>
                  <to>
                    <xdr:col>0</xdr:col>
                    <xdr:colOff>1562100</xdr:colOff>
                    <xdr:row>20</xdr:row>
                    <xdr:rowOff>9525</xdr:rowOff>
                  </to>
                </anchor>
              </controlPr>
            </control>
          </mc:Choice>
        </mc:AlternateContent>
        <mc:AlternateContent xmlns:mc="http://schemas.openxmlformats.org/markup-compatibility/2006">
          <mc:Choice Requires="x14">
            <control shapeId="4159" r:id="rId11" name="Drop Down 63">
              <controlPr defaultSize="0" autoLine="0" autoPict="0">
                <anchor moveWithCells="1">
                  <from>
                    <xdr:col>0</xdr:col>
                    <xdr:colOff>228600</xdr:colOff>
                    <xdr:row>19</xdr:row>
                    <xdr:rowOff>295275</xdr:rowOff>
                  </from>
                  <to>
                    <xdr:col>0</xdr:col>
                    <xdr:colOff>1562100</xdr:colOff>
                    <xdr:row>21</xdr:row>
                    <xdr:rowOff>9525</xdr:rowOff>
                  </to>
                </anchor>
              </controlPr>
            </control>
          </mc:Choice>
        </mc:AlternateContent>
        <mc:AlternateContent xmlns:mc="http://schemas.openxmlformats.org/markup-compatibility/2006">
          <mc:Choice Requires="x14">
            <control shapeId="4160" r:id="rId12" name="Drop Down 64">
              <controlPr defaultSize="0" autoLine="0" autoPict="0">
                <anchor moveWithCells="1">
                  <from>
                    <xdr:col>0</xdr:col>
                    <xdr:colOff>228600</xdr:colOff>
                    <xdr:row>20</xdr:row>
                    <xdr:rowOff>295275</xdr:rowOff>
                  </from>
                  <to>
                    <xdr:col>0</xdr:col>
                    <xdr:colOff>1562100</xdr:colOff>
                    <xdr:row>22</xdr:row>
                    <xdr:rowOff>9525</xdr:rowOff>
                  </to>
                </anchor>
              </controlPr>
            </control>
          </mc:Choice>
        </mc:AlternateContent>
        <mc:AlternateContent xmlns:mc="http://schemas.openxmlformats.org/markup-compatibility/2006">
          <mc:Choice Requires="x14">
            <control shapeId="4161" r:id="rId13" name="Drop Down 65">
              <controlPr defaultSize="0" autoLine="0" autoPict="0">
                <anchor moveWithCells="1">
                  <from>
                    <xdr:col>0</xdr:col>
                    <xdr:colOff>228600</xdr:colOff>
                    <xdr:row>21</xdr:row>
                    <xdr:rowOff>295275</xdr:rowOff>
                  </from>
                  <to>
                    <xdr:col>0</xdr:col>
                    <xdr:colOff>1562100</xdr:colOff>
                    <xdr:row>23</xdr:row>
                    <xdr:rowOff>9525</xdr:rowOff>
                  </to>
                </anchor>
              </controlPr>
            </control>
          </mc:Choice>
        </mc:AlternateContent>
        <mc:AlternateContent xmlns:mc="http://schemas.openxmlformats.org/markup-compatibility/2006">
          <mc:Choice Requires="x14">
            <control shapeId="4162" r:id="rId14" name="Drop Down 66">
              <controlPr defaultSize="0" autoLine="0" autoPict="0">
                <anchor moveWithCells="1">
                  <from>
                    <xdr:col>0</xdr:col>
                    <xdr:colOff>228600</xdr:colOff>
                    <xdr:row>22</xdr:row>
                    <xdr:rowOff>295275</xdr:rowOff>
                  </from>
                  <to>
                    <xdr:col>0</xdr:col>
                    <xdr:colOff>1562100</xdr:colOff>
                    <xdr:row>24</xdr:row>
                    <xdr:rowOff>9525</xdr:rowOff>
                  </to>
                </anchor>
              </controlPr>
            </control>
          </mc:Choice>
        </mc:AlternateContent>
        <mc:AlternateContent xmlns:mc="http://schemas.openxmlformats.org/markup-compatibility/2006">
          <mc:Choice Requires="x14">
            <control shapeId="4163" r:id="rId15" name="Drop Down 67">
              <controlPr defaultSize="0" autoLine="0" autoPict="0">
                <anchor moveWithCells="1">
                  <from>
                    <xdr:col>0</xdr:col>
                    <xdr:colOff>228600</xdr:colOff>
                    <xdr:row>23</xdr:row>
                    <xdr:rowOff>295275</xdr:rowOff>
                  </from>
                  <to>
                    <xdr:col>0</xdr:col>
                    <xdr:colOff>1562100</xdr:colOff>
                    <xdr:row>25</xdr:row>
                    <xdr:rowOff>9525</xdr:rowOff>
                  </to>
                </anchor>
              </controlPr>
            </control>
          </mc:Choice>
        </mc:AlternateContent>
        <mc:AlternateContent xmlns:mc="http://schemas.openxmlformats.org/markup-compatibility/2006">
          <mc:Choice Requires="x14">
            <control shapeId="4164" r:id="rId16" name="Drop Down 68">
              <controlPr defaultSize="0" autoLine="0" autoPict="0">
                <anchor moveWithCells="1">
                  <from>
                    <xdr:col>0</xdr:col>
                    <xdr:colOff>228600</xdr:colOff>
                    <xdr:row>24</xdr:row>
                    <xdr:rowOff>295275</xdr:rowOff>
                  </from>
                  <to>
                    <xdr:col>0</xdr:col>
                    <xdr:colOff>1562100</xdr:colOff>
                    <xdr:row>26</xdr:row>
                    <xdr:rowOff>9525</xdr:rowOff>
                  </to>
                </anchor>
              </controlPr>
            </control>
          </mc:Choice>
        </mc:AlternateContent>
        <mc:AlternateContent xmlns:mc="http://schemas.openxmlformats.org/markup-compatibility/2006">
          <mc:Choice Requires="x14">
            <control shapeId="4165" r:id="rId17" name="Drop Down 69">
              <controlPr defaultSize="0" autoLine="0" autoPict="0">
                <anchor moveWithCells="1">
                  <from>
                    <xdr:col>0</xdr:col>
                    <xdr:colOff>228600</xdr:colOff>
                    <xdr:row>25</xdr:row>
                    <xdr:rowOff>295275</xdr:rowOff>
                  </from>
                  <to>
                    <xdr:col>0</xdr:col>
                    <xdr:colOff>1562100</xdr:colOff>
                    <xdr:row>27</xdr:row>
                    <xdr:rowOff>9525</xdr:rowOff>
                  </to>
                </anchor>
              </controlPr>
            </control>
          </mc:Choice>
        </mc:AlternateContent>
        <mc:AlternateContent xmlns:mc="http://schemas.openxmlformats.org/markup-compatibility/2006">
          <mc:Choice Requires="x14">
            <control shapeId="4166" r:id="rId18" name="Drop Down 70">
              <controlPr defaultSize="0" autoLine="0" autoPict="0">
                <anchor moveWithCells="1">
                  <from>
                    <xdr:col>0</xdr:col>
                    <xdr:colOff>228600</xdr:colOff>
                    <xdr:row>26</xdr:row>
                    <xdr:rowOff>295275</xdr:rowOff>
                  </from>
                  <to>
                    <xdr:col>0</xdr:col>
                    <xdr:colOff>1562100</xdr:colOff>
                    <xdr:row>28</xdr:row>
                    <xdr:rowOff>9525</xdr:rowOff>
                  </to>
                </anchor>
              </controlPr>
            </control>
          </mc:Choice>
        </mc:AlternateContent>
        <mc:AlternateContent xmlns:mc="http://schemas.openxmlformats.org/markup-compatibility/2006">
          <mc:Choice Requires="x14">
            <control shapeId="4167" r:id="rId19" name="Drop Down 71">
              <controlPr defaultSize="0" autoLine="0" autoPict="0">
                <anchor moveWithCells="1">
                  <from>
                    <xdr:col>0</xdr:col>
                    <xdr:colOff>228600</xdr:colOff>
                    <xdr:row>27</xdr:row>
                    <xdr:rowOff>295275</xdr:rowOff>
                  </from>
                  <to>
                    <xdr:col>0</xdr:col>
                    <xdr:colOff>1562100</xdr:colOff>
                    <xdr:row>29</xdr:row>
                    <xdr:rowOff>9525</xdr:rowOff>
                  </to>
                </anchor>
              </controlPr>
            </control>
          </mc:Choice>
        </mc:AlternateContent>
        <mc:AlternateContent xmlns:mc="http://schemas.openxmlformats.org/markup-compatibility/2006">
          <mc:Choice Requires="x14">
            <control shapeId="4168" r:id="rId20" name="Drop Down 72">
              <controlPr defaultSize="0" autoLine="0" autoPict="0">
                <anchor moveWithCells="1">
                  <from>
                    <xdr:col>0</xdr:col>
                    <xdr:colOff>228600</xdr:colOff>
                    <xdr:row>28</xdr:row>
                    <xdr:rowOff>295275</xdr:rowOff>
                  </from>
                  <to>
                    <xdr:col>0</xdr:col>
                    <xdr:colOff>1562100</xdr:colOff>
                    <xdr:row>30</xdr:row>
                    <xdr:rowOff>9525</xdr:rowOff>
                  </to>
                </anchor>
              </controlPr>
            </control>
          </mc:Choice>
        </mc:AlternateContent>
        <mc:AlternateContent xmlns:mc="http://schemas.openxmlformats.org/markup-compatibility/2006">
          <mc:Choice Requires="x14">
            <control shapeId="4169" r:id="rId21" name="Drop Down 73">
              <controlPr defaultSize="0" autoLine="0" autoPict="0">
                <anchor moveWithCells="1">
                  <from>
                    <xdr:col>0</xdr:col>
                    <xdr:colOff>228600</xdr:colOff>
                    <xdr:row>29</xdr:row>
                    <xdr:rowOff>295275</xdr:rowOff>
                  </from>
                  <to>
                    <xdr:col>0</xdr:col>
                    <xdr:colOff>1562100</xdr:colOff>
                    <xdr:row>31</xdr:row>
                    <xdr:rowOff>9525</xdr:rowOff>
                  </to>
                </anchor>
              </controlPr>
            </control>
          </mc:Choice>
        </mc:AlternateContent>
        <mc:AlternateContent xmlns:mc="http://schemas.openxmlformats.org/markup-compatibility/2006">
          <mc:Choice Requires="x14">
            <control shapeId="4170" r:id="rId22" name="Drop Down 74">
              <controlPr defaultSize="0" autoLine="0" autoPict="0">
                <anchor moveWithCells="1">
                  <from>
                    <xdr:col>0</xdr:col>
                    <xdr:colOff>228600</xdr:colOff>
                    <xdr:row>30</xdr:row>
                    <xdr:rowOff>295275</xdr:rowOff>
                  </from>
                  <to>
                    <xdr:col>0</xdr:col>
                    <xdr:colOff>1562100</xdr:colOff>
                    <xdr:row>32</xdr:row>
                    <xdr:rowOff>9525</xdr:rowOff>
                  </to>
                </anchor>
              </controlPr>
            </control>
          </mc:Choice>
        </mc:AlternateContent>
        <mc:AlternateContent xmlns:mc="http://schemas.openxmlformats.org/markup-compatibility/2006">
          <mc:Choice Requires="x14">
            <control shapeId="4171" r:id="rId23" name="Drop Down 75">
              <controlPr defaultSize="0" autoLine="0" autoPict="0">
                <anchor moveWithCells="1">
                  <from>
                    <xdr:col>0</xdr:col>
                    <xdr:colOff>228600</xdr:colOff>
                    <xdr:row>31</xdr:row>
                    <xdr:rowOff>295275</xdr:rowOff>
                  </from>
                  <to>
                    <xdr:col>0</xdr:col>
                    <xdr:colOff>1562100</xdr:colOff>
                    <xdr:row>33</xdr:row>
                    <xdr:rowOff>9525</xdr:rowOff>
                  </to>
                </anchor>
              </controlPr>
            </control>
          </mc:Choice>
        </mc:AlternateContent>
        <mc:AlternateContent xmlns:mc="http://schemas.openxmlformats.org/markup-compatibility/2006">
          <mc:Choice Requires="x14">
            <control shapeId="4172" r:id="rId24" name="Drop Down 76">
              <controlPr defaultSize="0" autoLine="0" autoPict="0">
                <anchor moveWithCells="1">
                  <from>
                    <xdr:col>0</xdr:col>
                    <xdr:colOff>228600</xdr:colOff>
                    <xdr:row>32</xdr:row>
                    <xdr:rowOff>295275</xdr:rowOff>
                  </from>
                  <to>
                    <xdr:col>0</xdr:col>
                    <xdr:colOff>1562100</xdr:colOff>
                    <xdr:row>34</xdr:row>
                    <xdr:rowOff>9525</xdr:rowOff>
                  </to>
                </anchor>
              </controlPr>
            </control>
          </mc:Choice>
        </mc:AlternateContent>
        <mc:AlternateContent xmlns:mc="http://schemas.openxmlformats.org/markup-compatibility/2006">
          <mc:Choice Requires="x14">
            <control shapeId="4173" r:id="rId25" name="Drop Down 77">
              <controlPr defaultSize="0" autoLine="0" autoPict="0">
                <anchor moveWithCells="1">
                  <from>
                    <xdr:col>0</xdr:col>
                    <xdr:colOff>228600</xdr:colOff>
                    <xdr:row>33</xdr:row>
                    <xdr:rowOff>295275</xdr:rowOff>
                  </from>
                  <to>
                    <xdr:col>0</xdr:col>
                    <xdr:colOff>1562100</xdr:colOff>
                    <xdr:row>35</xdr:row>
                    <xdr:rowOff>9525</xdr:rowOff>
                  </to>
                </anchor>
              </controlPr>
            </control>
          </mc:Choice>
        </mc:AlternateContent>
        <mc:AlternateContent xmlns:mc="http://schemas.openxmlformats.org/markup-compatibility/2006">
          <mc:Choice Requires="x14">
            <control shapeId="4174" r:id="rId26" name="Drop Down 78">
              <controlPr defaultSize="0" autoLine="0" autoPict="0">
                <anchor moveWithCells="1">
                  <from>
                    <xdr:col>0</xdr:col>
                    <xdr:colOff>228600</xdr:colOff>
                    <xdr:row>34</xdr:row>
                    <xdr:rowOff>295275</xdr:rowOff>
                  </from>
                  <to>
                    <xdr:col>0</xdr:col>
                    <xdr:colOff>1562100</xdr:colOff>
                    <xdr:row>36</xdr:row>
                    <xdr:rowOff>9525</xdr:rowOff>
                  </to>
                </anchor>
              </controlPr>
            </control>
          </mc:Choice>
        </mc:AlternateContent>
        <mc:AlternateContent xmlns:mc="http://schemas.openxmlformats.org/markup-compatibility/2006">
          <mc:Choice Requires="x14">
            <control shapeId="4175" r:id="rId27" name="Drop Down 79">
              <controlPr defaultSize="0" autoLine="0" autoPict="0">
                <anchor moveWithCells="1">
                  <from>
                    <xdr:col>0</xdr:col>
                    <xdr:colOff>228600</xdr:colOff>
                    <xdr:row>35</xdr:row>
                    <xdr:rowOff>295275</xdr:rowOff>
                  </from>
                  <to>
                    <xdr:col>0</xdr:col>
                    <xdr:colOff>1562100</xdr:colOff>
                    <xdr:row>37</xdr:row>
                    <xdr:rowOff>9525</xdr:rowOff>
                  </to>
                </anchor>
              </controlPr>
            </control>
          </mc:Choice>
        </mc:AlternateContent>
        <mc:AlternateContent xmlns:mc="http://schemas.openxmlformats.org/markup-compatibility/2006">
          <mc:Choice Requires="x14">
            <control shapeId="4176" r:id="rId28" name="Drop Down 80">
              <controlPr defaultSize="0" autoLine="0" autoPict="0">
                <anchor moveWithCells="1">
                  <from>
                    <xdr:col>0</xdr:col>
                    <xdr:colOff>228600</xdr:colOff>
                    <xdr:row>36</xdr:row>
                    <xdr:rowOff>295275</xdr:rowOff>
                  </from>
                  <to>
                    <xdr:col>0</xdr:col>
                    <xdr:colOff>1562100</xdr:colOff>
                    <xdr:row>38</xdr:row>
                    <xdr:rowOff>9525</xdr:rowOff>
                  </to>
                </anchor>
              </controlPr>
            </control>
          </mc:Choice>
        </mc:AlternateContent>
        <mc:AlternateContent xmlns:mc="http://schemas.openxmlformats.org/markup-compatibility/2006">
          <mc:Choice Requires="x14">
            <control shapeId="4177" r:id="rId29" name="Drop Down 81">
              <controlPr defaultSize="0" autoLine="0" autoPict="0">
                <anchor moveWithCells="1">
                  <from>
                    <xdr:col>0</xdr:col>
                    <xdr:colOff>228600</xdr:colOff>
                    <xdr:row>37</xdr:row>
                    <xdr:rowOff>295275</xdr:rowOff>
                  </from>
                  <to>
                    <xdr:col>0</xdr:col>
                    <xdr:colOff>1562100</xdr:colOff>
                    <xdr:row>39</xdr:row>
                    <xdr:rowOff>9525</xdr:rowOff>
                  </to>
                </anchor>
              </controlPr>
            </control>
          </mc:Choice>
        </mc:AlternateContent>
        <mc:AlternateContent xmlns:mc="http://schemas.openxmlformats.org/markup-compatibility/2006">
          <mc:Choice Requires="x14">
            <control shapeId="4178" r:id="rId30" name="Drop Down 82">
              <controlPr defaultSize="0" autoLine="0" autoPict="0">
                <anchor moveWithCells="1">
                  <from>
                    <xdr:col>0</xdr:col>
                    <xdr:colOff>228600</xdr:colOff>
                    <xdr:row>38</xdr:row>
                    <xdr:rowOff>295275</xdr:rowOff>
                  </from>
                  <to>
                    <xdr:col>0</xdr:col>
                    <xdr:colOff>1562100</xdr:colOff>
                    <xdr:row>40</xdr:row>
                    <xdr:rowOff>9525</xdr:rowOff>
                  </to>
                </anchor>
              </controlPr>
            </control>
          </mc:Choice>
        </mc:AlternateContent>
        <mc:AlternateContent xmlns:mc="http://schemas.openxmlformats.org/markup-compatibility/2006">
          <mc:Choice Requires="x14">
            <control shapeId="4179" r:id="rId31" name="Drop Down 83">
              <controlPr defaultSize="0" autoLine="0" autoPict="0">
                <anchor moveWithCells="1">
                  <from>
                    <xdr:col>0</xdr:col>
                    <xdr:colOff>228600</xdr:colOff>
                    <xdr:row>39</xdr:row>
                    <xdr:rowOff>295275</xdr:rowOff>
                  </from>
                  <to>
                    <xdr:col>0</xdr:col>
                    <xdr:colOff>1562100</xdr:colOff>
                    <xdr:row>41</xdr:row>
                    <xdr:rowOff>9525</xdr:rowOff>
                  </to>
                </anchor>
              </controlPr>
            </control>
          </mc:Choice>
        </mc:AlternateContent>
        <mc:AlternateContent xmlns:mc="http://schemas.openxmlformats.org/markup-compatibility/2006">
          <mc:Choice Requires="x14">
            <control shapeId="4180" r:id="rId32" name="Drop Down 84">
              <controlPr defaultSize="0" autoLine="0" autoPict="0">
                <anchor moveWithCells="1">
                  <from>
                    <xdr:col>0</xdr:col>
                    <xdr:colOff>228600</xdr:colOff>
                    <xdr:row>40</xdr:row>
                    <xdr:rowOff>295275</xdr:rowOff>
                  </from>
                  <to>
                    <xdr:col>0</xdr:col>
                    <xdr:colOff>1562100</xdr:colOff>
                    <xdr:row>42</xdr:row>
                    <xdr:rowOff>9525</xdr:rowOff>
                  </to>
                </anchor>
              </controlPr>
            </control>
          </mc:Choice>
        </mc:AlternateContent>
        <mc:AlternateContent xmlns:mc="http://schemas.openxmlformats.org/markup-compatibility/2006">
          <mc:Choice Requires="x14">
            <control shapeId="4181" r:id="rId33" name="Drop Down 85">
              <controlPr defaultSize="0" autoLine="0" autoPict="0">
                <anchor moveWithCells="1">
                  <from>
                    <xdr:col>0</xdr:col>
                    <xdr:colOff>228600</xdr:colOff>
                    <xdr:row>42</xdr:row>
                    <xdr:rowOff>0</xdr:rowOff>
                  </from>
                  <to>
                    <xdr:col>0</xdr:col>
                    <xdr:colOff>1562100</xdr:colOff>
                    <xdr:row>43</xdr:row>
                    <xdr:rowOff>9525</xdr:rowOff>
                  </to>
                </anchor>
              </controlPr>
            </control>
          </mc:Choice>
        </mc:AlternateContent>
        <mc:AlternateContent xmlns:mc="http://schemas.openxmlformats.org/markup-compatibility/2006">
          <mc:Choice Requires="x14">
            <control shapeId="4182" r:id="rId34" name="Drop Down 86">
              <controlPr defaultSize="0" autoLine="0" autoPict="0">
                <anchor moveWithCells="1">
                  <from>
                    <xdr:col>0</xdr:col>
                    <xdr:colOff>228600</xdr:colOff>
                    <xdr:row>43</xdr:row>
                    <xdr:rowOff>0</xdr:rowOff>
                  </from>
                  <to>
                    <xdr:col>0</xdr:col>
                    <xdr:colOff>1562100</xdr:colOff>
                    <xdr:row>44</xdr:row>
                    <xdr:rowOff>9525</xdr:rowOff>
                  </to>
                </anchor>
              </controlPr>
            </control>
          </mc:Choice>
        </mc:AlternateContent>
        <mc:AlternateContent xmlns:mc="http://schemas.openxmlformats.org/markup-compatibility/2006">
          <mc:Choice Requires="x14">
            <control shapeId="4183" r:id="rId35" name="Drop Down 87">
              <controlPr defaultSize="0" autoLine="0" autoPict="0">
                <anchor moveWithCells="1">
                  <from>
                    <xdr:col>0</xdr:col>
                    <xdr:colOff>228600</xdr:colOff>
                    <xdr:row>44</xdr:row>
                    <xdr:rowOff>0</xdr:rowOff>
                  </from>
                  <to>
                    <xdr:col>0</xdr:col>
                    <xdr:colOff>1562100</xdr:colOff>
                    <xdr:row>45</xdr:row>
                    <xdr:rowOff>9525</xdr:rowOff>
                  </to>
                </anchor>
              </controlPr>
            </control>
          </mc:Choice>
        </mc:AlternateContent>
        <mc:AlternateContent xmlns:mc="http://schemas.openxmlformats.org/markup-compatibility/2006">
          <mc:Choice Requires="x14">
            <control shapeId="4184" r:id="rId36" name="Drop Down 88">
              <controlPr defaultSize="0" autoLine="0" autoPict="0">
                <anchor moveWithCells="1">
                  <from>
                    <xdr:col>0</xdr:col>
                    <xdr:colOff>228600</xdr:colOff>
                    <xdr:row>45</xdr:row>
                    <xdr:rowOff>0</xdr:rowOff>
                  </from>
                  <to>
                    <xdr:col>0</xdr:col>
                    <xdr:colOff>1562100</xdr:colOff>
                    <xdr:row>46</xdr:row>
                    <xdr:rowOff>9525</xdr:rowOff>
                  </to>
                </anchor>
              </controlPr>
            </control>
          </mc:Choice>
        </mc:AlternateContent>
        <mc:AlternateContent xmlns:mc="http://schemas.openxmlformats.org/markup-compatibility/2006">
          <mc:Choice Requires="x14">
            <control shapeId="4185" r:id="rId37" name="Drop Down 89">
              <controlPr defaultSize="0" autoLine="0" autoPict="0">
                <anchor moveWithCells="1">
                  <from>
                    <xdr:col>0</xdr:col>
                    <xdr:colOff>228600</xdr:colOff>
                    <xdr:row>46</xdr:row>
                    <xdr:rowOff>0</xdr:rowOff>
                  </from>
                  <to>
                    <xdr:col>0</xdr:col>
                    <xdr:colOff>1562100</xdr:colOff>
                    <xdr:row>47</xdr:row>
                    <xdr:rowOff>9525</xdr:rowOff>
                  </to>
                </anchor>
              </controlPr>
            </control>
          </mc:Choice>
        </mc:AlternateContent>
        <mc:AlternateContent xmlns:mc="http://schemas.openxmlformats.org/markup-compatibility/2006">
          <mc:Choice Requires="x14">
            <control shapeId="4186" r:id="rId38" name="Drop Down 90">
              <controlPr defaultSize="0" autoLine="0" autoPict="0">
                <anchor moveWithCells="1">
                  <from>
                    <xdr:col>0</xdr:col>
                    <xdr:colOff>228600</xdr:colOff>
                    <xdr:row>12</xdr:row>
                    <xdr:rowOff>0</xdr:rowOff>
                  </from>
                  <to>
                    <xdr:col>0</xdr:col>
                    <xdr:colOff>1562100</xdr:colOff>
                    <xdr:row>13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8"/>
    <pageSetUpPr fitToPage="1"/>
  </sheetPr>
  <dimension ref="A1:I61"/>
  <sheetViews>
    <sheetView showRuler="0" zoomScaleNormal="100" zoomScaleSheetLayoutView="110" workbookViewId="0">
      <selection activeCell="B5" sqref="B5"/>
    </sheetView>
  </sheetViews>
  <sheetFormatPr baseColWidth="10" defaultColWidth="0" defaultRowHeight="0" customHeight="1" zeroHeight="1" x14ac:dyDescent="0.25"/>
  <cols>
    <col min="1" max="1" width="60.5703125" style="114" customWidth="1"/>
    <col min="2" max="2" width="40.7109375" style="114" customWidth="1"/>
    <col min="3" max="3" width="30.85546875" style="114" customWidth="1"/>
    <col min="4" max="4" width="13.28515625" style="114" customWidth="1"/>
    <col min="5" max="5" width="27.5703125" style="114" customWidth="1"/>
    <col min="6" max="9" width="0" style="114" hidden="1" customWidth="1"/>
    <col min="10" max="16384" width="11.42578125" style="114" hidden="1"/>
  </cols>
  <sheetData>
    <row r="1" spans="1:8" ht="30" customHeight="1" x14ac:dyDescent="0.25"/>
    <row r="2" spans="1:8" ht="16.5" x14ac:dyDescent="0.3">
      <c r="A2" s="115" t="s">
        <v>109</v>
      </c>
      <c r="C2" s="65"/>
      <c r="D2" s="116"/>
      <c r="E2" s="116"/>
    </row>
    <row r="3" spans="1:8" ht="29.25" customHeight="1" x14ac:dyDescent="0.25">
      <c r="A3" s="115" t="s">
        <v>110</v>
      </c>
    </row>
    <row r="4" spans="1:8" ht="29.25" customHeight="1" x14ac:dyDescent="0.25">
      <c r="A4" s="115"/>
    </row>
    <row r="5" spans="1:8" ht="21" customHeight="1" x14ac:dyDescent="0.25">
      <c r="A5" s="116" t="s">
        <v>93</v>
      </c>
      <c r="B5" s="116"/>
    </row>
    <row r="6" spans="1:8" ht="21" customHeight="1" x14ac:dyDescent="0.25">
      <c r="A6" s="116" t="s">
        <v>94</v>
      </c>
      <c r="B6" s="116"/>
    </row>
    <row r="7" spans="1:8" ht="15.75" x14ac:dyDescent="0.25">
      <c r="A7" s="114" t="s">
        <v>95</v>
      </c>
      <c r="B7" s="116"/>
    </row>
    <row r="8" spans="1:8" ht="15.75" x14ac:dyDescent="0.25">
      <c r="A8" s="114" t="s">
        <v>96</v>
      </c>
      <c r="B8" s="116"/>
    </row>
    <row r="9" spans="1:8" ht="43.5" customHeight="1" x14ac:dyDescent="0.25">
      <c r="B9" s="116"/>
    </row>
    <row r="10" spans="1:8" ht="34.5" customHeight="1" x14ac:dyDescent="0.25">
      <c r="A10" s="119" t="s">
        <v>97</v>
      </c>
      <c r="B10" s="241"/>
      <c r="C10" s="242"/>
      <c r="D10" s="242"/>
      <c r="E10" s="243"/>
    </row>
    <row r="11" spans="1:8" ht="24.75" customHeight="1" x14ac:dyDescent="0.25">
      <c r="A11" s="237" t="s">
        <v>98</v>
      </c>
      <c r="B11" s="237"/>
      <c r="C11" s="124"/>
      <c r="D11" s="123" t="s">
        <v>99</v>
      </c>
      <c r="E11" s="125"/>
      <c r="F11" s="117"/>
      <c r="H11" s="117"/>
    </row>
    <row r="12" spans="1:8" ht="24.75" customHeight="1" x14ac:dyDescent="0.25">
      <c r="A12" s="121" t="s">
        <v>100</v>
      </c>
      <c r="B12" s="234"/>
      <c r="C12" s="235"/>
      <c r="D12" s="122" t="s">
        <v>101</v>
      </c>
      <c r="E12" s="126"/>
    </row>
    <row r="13" spans="1:8" ht="24.75" customHeight="1" x14ac:dyDescent="0.25">
      <c r="A13" s="114" t="s">
        <v>102</v>
      </c>
      <c r="B13" s="124"/>
      <c r="C13" s="120" t="s">
        <v>103</v>
      </c>
      <c r="D13" s="244" t="s">
        <v>107</v>
      </c>
      <c r="E13" s="244"/>
    </row>
    <row r="14" spans="1:8" ht="24.75" customHeight="1" x14ac:dyDescent="0.25">
      <c r="A14" s="240" t="s">
        <v>104</v>
      </c>
      <c r="B14" s="240"/>
      <c r="C14" s="240"/>
      <c r="D14" s="240"/>
      <c r="E14" s="240"/>
    </row>
    <row r="15" spans="1:8" ht="22.5" customHeight="1" x14ac:dyDescent="0.25">
      <c r="A15" s="118"/>
      <c r="B15" s="118"/>
      <c r="C15" s="118"/>
      <c r="D15" s="118"/>
      <c r="E15" s="118"/>
    </row>
    <row r="16" spans="1:8" ht="30.75" customHeight="1" x14ac:dyDescent="0.25">
      <c r="A16" s="240" t="s">
        <v>105</v>
      </c>
      <c r="B16" s="240"/>
      <c r="C16" s="240"/>
      <c r="D16" s="240"/>
      <c r="E16" s="240"/>
    </row>
    <row r="17" spans="1:5" ht="24" customHeight="1" x14ac:dyDescent="0.25">
      <c r="A17" s="119" t="s">
        <v>106</v>
      </c>
      <c r="B17" s="236" t="s">
        <v>107</v>
      </c>
      <c r="C17" s="236"/>
      <c r="D17" s="236"/>
      <c r="E17" s="236"/>
    </row>
    <row r="18" spans="1:5" ht="35.25" customHeight="1" x14ac:dyDescent="0.25">
      <c r="A18" s="240" t="s">
        <v>127</v>
      </c>
      <c r="B18" s="240"/>
      <c r="C18" s="240"/>
      <c r="D18" s="240"/>
      <c r="E18" s="240"/>
    </row>
    <row r="19" spans="1:5" ht="30" customHeight="1" x14ac:dyDescent="0.25">
      <c r="A19" s="181"/>
      <c r="B19" s="118"/>
      <c r="C19" s="118"/>
      <c r="D19" s="118"/>
      <c r="E19" s="118"/>
    </row>
    <row r="20" spans="1:5" ht="51.75" customHeight="1" x14ac:dyDescent="0.25"/>
    <row r="21" spans="1:5" ht="32.25" customHeight="1" x14ac:dyDescent="0.25">
      <c r="B21" s="233" t="s">
        <v>108</v>
      </c>
      <c r="C21" s="233"/>
    </row>
    <row r="22" spans="1:5" ht="28.5" customHeight="1" x14ac:dyDescent="0.25"/>
    <row r="23" spans="1:5" ht="32.25" customHeight="1" x14ac:dyDescent="0.25">
      <c r="B23" s="238"/>
      <c r="C23" s="239"/>
    </row>
    <row r="24" spans="1:5" ht="23.25" customHeight="1" x14ac:dyDescent="0.25">
      <c r="A24" s="237" t="s">
        <v>71</v>
      </c>
      <c r="B24" s="237"/>
      <c r="C24" s="237"/>
      <c r="D24" s="237"/>
      <c r="E24" s="237"/>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algorithmName="SHA-512" hashValue="ZhCrxEE5J9jBE7ho6ZOZFFYZMhcOVgKpeswAaYh0iznqONPPSTd03rj8FlDqlBDP/fPUeugHPCGKz24m4htjVw==" saltValue="6SpPsQljejvdb10cEfKoEQ==" spinCount="100000" sheet="1" objects="1" scenarios="1"/>
  <protectedRanges>
    <protectedRange sqref="B10 C11 E11 E12 B12 B13 B23" name="Rango1" securityDescriptor="O:WDG:WDD:(A;;CC;;;WD)"/>
  </protectedRanges>
  <mergeCells count="11">
    <mergeCell ref="B10:E10"/>
    <mergeCell ref="A11:B11"/>
    <mergeCell ref="D13:E13"/>
    <mergeCell ref="A14:E14"/>
    <mergeCell ref="A16:E16"/>
    <mergeCell ref="B21:C21"/>
    <mergeCell ref="B12:C12"/>
    <mergeCell ref="B17:E17"/>
    <mergeCell ref="A24:E24"/>
    <mergeCell ref="B23:C23"/>
    <mergeCell ref="A18:E18"/>
  </mergeCells>
  <pageMargins left="0.70866141732283472" right="0.70866141732283472" top="0.74803149606299213" bottom="0.74803149606299213" header="0.31496062992125984" footer="0.31496062992125984"/>
  <pageSetup scale="5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8"/>
    <pageSetUpPr fitToPage="1"/>
  </sheetPr>
  <dimension ref="A1:I61"/>
  <sheetViews>
    <sheetView topLeftCell="A16" zoomScale="90" zoomScaleNormal="90" workbookViewId="0">
      <selection activeCell="A14" sqref="A14:E14"/>
    </sheetView>
  </sheetViews>
  <sheetFormatPr baseColWidth="10" defaultColWidth="0" defaultRowHeight="0" customHeight="1" zeroHeight="1" x14ac:dyDescent="0.25"/>
  <cols>
    <col min="1" max="1" width="60.5703125" style="192" customWidth="1"/>
    <col min="2" max="2" width="44.42578125" style="192" customWidth="1"/>
    <col min="3" max="3" width="42.140625" style="192" customWidth="1"/>
    <col min="4" max="4" width="13.28515625" style="192" customWidth="1"/>
    <col min="5" max="5" width="27.5703125" style="192" customWidth="1"/>
    <col min="6" max="9" width="0" style="114" hidden="1" customWidth="1"/>
    <col min="10" max="16384" width="11.42578125" style="114" hidden="1"/>
  </cols>
  <sheetData>
    <row r="1" spans="1:8" ht="30" customHeight="1" x14ac:dyDescent="0.25">
      <c r="E1" s="193"/>
    </row>
    <row r="2" spans="1:8" ht="18" x14ac:dyDescent="0.25">
      <c r="A2" s="194" t="s">
        <v>131</v>
      </c>
      <c r="C2" s="195"/>
      <c r="D2" s="196"/>
      <c r="E2" s="196"/>
    </row>
    <row r="3" spans="1:8" ht="29.25" customHeight="1" x14ac:dyDescent="0.25">
      <c r="A3" s="194" t="s">
        <v>110</v>
      </c>
    </row>
    <row r="4" spans="1:8" ht="29.25" customHeight="1" x14ac:dyDescent="0.25">
      <c r="A4" s="194"/>
    </row>
    <row r="5" spans="1:8" ht="21" customHeight="1" x14ac:dyDescent="0.25">
      <c r="A5" s="196" t="s">
        <v>93</v>
      </c>
      <c r="B5" s="196"/>
      <c r="C5" s="196" t="s">
        <v>132</v>
      </c>
      <c r="D5" s="252"/>
      <c r="E5" s="253"/>
    </row>
    <row r="6" spans="1:8" ht="21" customHeight="1" x14ac:dyDescent="0.25">
      <c r="A6" s="196" t="s">
        <v>94</v>
      </c>
      <c r="B6" s="196"/>
    </row>
    <row r="7" spans="1:8" ht="18" x14ac:dyDescent="0.25">
      <c r="A7" s="192" t="s">
        <v>95</v>
      </c>
      <c r="B7" s="196"/>
    </row>
    <row r="8" spans="1:8" ht="18" x14ac:dyDescent="0.25">
      <c r="A8" s="192" t="s">
        <v>96</v>
      </c>
      <c r="B8" s="196"/>
    </row>
    <row r="9" spans="1:8" ht="43.5" customHeight="1" x14ac:dyDescent="0.25">
      <c r="B9" s="196"/>
    </row>
    <row r="10" spans="1:8" ht="24.75" customHeight="1" x14ac:dyDescent="0.25">
      <c r="A10" s="197" t="str">
        <f>IF(E1="física","El suscrito","EI suscrito representante legal de la empresa")</f>
        <v>EI suscrito representante legal de la empresa</v>
      </c>
      <c r="B10" s="250"/>
      <c r="C10" s="254"/>
      <c r="D10" s="254"/>
      <c r="E10" s="251"/>
    </row>
    <row r="11" spans="1:8" ht="24.75" customHeight="1" x14ac:dyDescent="0.25">
      <c r="A11" s="255" t="str">
        <f>IF(E1="física","","con personalidad y facultades legales debidamente acreditadas ante la Comisión Reguladora de Energía mediante la escritura pública Número:")</f>
        <v>con personalidad y facultades legales debidamente acreditadas ante la Comisión Reguladora de Energía mediante la escritura pública Número:</v>
      </c>
      <c r="B11" s="255"/>
      <c r="C11" s="255"/>
      <c r="D11" s="256"/>
      <c r="E11" s="257"/>
      <c r="F11" s="117"/>
      <c r="H11" s="117"/>
    </row>
    <row r="12" spans="1:8" ht="24.75" customHeight="1" x14ac:dyDescent="0.25">
      <c r="A12" s="258" t="s">
        <v>133</v>
      </c>
      <c r="B12" s="258"/>
      <c r="C12" s="258"/>
      <c r="D12" s="258"/>
      <c r="E12" s="258"/>
    </row>
    <row r="13" spans="1:8" ht="46.5" customHeight="1" x14ac:dyDescent="0.25">
      <c r="A13" s="249"/>
      <c r="B13" s="249"/>
      <c r="C13" s="249"/>
      <c r="D13" s="249"/>
      <c r="E13" s="249"/>
    </row>
    <row r="14" spans="1:8" ht="52.5" customHeight="1" x14ac:dyDescent="0.25">
      <c r="A14" s="247" t="s">
        <v>134</v>
      </c>
      <c r="B14" s="247"/>
      <c r="C14" s="247"/>
      <c r="D14" s="247"/>
      <c r="E14" s="247"/>
    </row>
    <row r="15" spans="1:8" ht="63.75" customHeight="1" x14ac:dyDescent="0.25">
      <c r="A15" s="248" t="str">
        <f>IF(E1="física",CONCATENATE("2. Que me comprometo a cumplir con las Norma Oficiales Mexicanas, normas mexicanas y/o demás normatividad que en su momento la autoridad competente"," emita en relación con la actividad de expendio al público de petrolíferos y/o bioenergéticos en estaciones de servicio."),CONCATENATE("2. Que mi representada se compromete a cumplir con las Norma Oficiales Mexicanas, normas mexicanas y/o demás normatividad que"," en su momento la autoridad competente emita en relación con la actividad de expendio al público de petrolíferos y/o bioenergéticos en estaciones de servicio."))</f>
        <v>2. Que mi representada se compromete a cumplir con las Norma Oficiales Mexicanas, normas mexicanas y/o demás normatividad que en su momento la autoridad competente emita en relación con la actividad de expendio al público de petrolíferos y/o bioenergéticos en estaciones de servicio.</v>
      </c>
      <c r="B15" s="248"/>
      <c r="C15" s="248"/>
      <c r="D15" s="248"/>
      <c r="E15" s="248"/>
    </row>
    <row r="16" spans="1:8" ht="70.5" customHeight="1" x14ac:dyDescent="0.25">
      <c r="A16" s="247" t="str">
        <f>IF(E1="física",CONCATENATE("3. Que me comprometo a obtener las autorizaciones por parte de otras autoridades federales y locales que sean necesarias para el desarrollo y ejecución del proyecto objeto de la presente solicitud,"," con independencia del permiso de  expendio al público de petrolíferos y/o bioenergéticos en estaciones de servicio, que en su caso, sea otorgado por la Comisión Reguladora de Energía. "),CONCATENATE("3. Que mi representada se compromete a obtener las autorizaciones por parte de otras autoridades federales y locales que sean necesarias para el desarrollo y ejecución del proyecto objeto de la presente solicitud,"," con independencia del permiso de  expendio al público de petrolíferos y/o bioenergéticos en estaciones de servicio, que en su caso, sea otorgado por la Comisión Reguladora de Energía."))</f>
        <v>3. Que mi representada se compromete a obtener las autorizaciones por parte de otras autoridades federales y locales que sean necesarias para el desarrollo y ejecución del proyecto objeto de la presente solicitud, con independencia del permiso de  expendio al público de petrolíferos y/o bioenergéticos en estaciones de servicio, que en su caso, sea otorgado por la Comisión Reguladora de Energía.</v>
      </c>
      <c r="B16" s="247"/>
      <c r="C16" s="247"/>
      <c r="D16" s="247"/>
      <c r="E16" s="247"/>
    </row>
    <row r="17" spans="1:5" ht="26.25" customHeight="1" x14ac:dyDescent="0.25">
      <c r="A17" s="249"/>
      <c r="B17" s="249"/>
      <c r="C17" s="249"/>
      <c r="D17" s="249"/>
      <c r="E17" s="249"/>
    </row>
    <row r="18" spans="1:5" ht="30" customHeight="1" x14ac:dyDescent="0.25">
      <c r="A18" s="198"/>
      <c r="B18" s="198"/>
      <c r="C18" s="198"/>
      <c r="D18" s="198"/>
      <c r="E18" s="198"/>
    </row>
    <row r="19" spans="1:5" ht="51.75" customHeight="1" x14ac:dyDescent="0.25"/>
    <row r="20" spans="1:5" ht="32.25" customHeight="1" x14ac:dyDescent="0.25">
      <c r="B20" s="245" t="s">
        <v>135</v>
      </c>
      <c r="C20" s="245"/>
    </row>
    <row r="21" spans="1:5" ht="28.5" customHeight="1" x14ac:dyDescent="0.25"/>
    <row r="22" spans="1:5" ht="32.25" customHeight="1" x14ac:dyDescent="0.25">
      <c r="B22" s="250"/>
      <c r="C22" s="251"/>
    </row>
    <row r="23" spans="1:5" ht="32.25" customHeight="1" x14ac:dyDescent="0.25">
      <c r="B23" s="245" t="s">
        <v>136</v>
      </c>
      <c r="C23" s="245"/>
    </row>
    <row r="24" spans="1:5" ht="39.75" customHeight="1" x14ac:dyDescent="0.25">
      <c r="A24" s="246" t="s">
        <v>137</v>
      </c>
      <c r="B24" s="246"/>
      <c r="C24" s="246"/>
      <c r="D24" s="246"/>
      <c r="E24" s="246"/>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algorithmName="SHA-512" hashValue="Ja5/h8vVYzkUucdnk67a9tQlzXAigTP41204L/HWRKVXBkLz9N/hShVGHMygjpefGH8md3qcpH0nUKXGdAfX1A==" saltValue="5UMaGotMavX4X0mHV34Nig==" spinCount="100000" sheet="1" objects="1" scenarios="1"/>
  <protectedRanges>
    <protectedRange sqref="B10 C11 B22 B12 E11" name="Rango1" securityDescriptor="O:WDG:WDD:(A;;CC;;;WD)"/>
  </protectedRanges>
  <mergeCells count="14">
    <mergeCell ref="A13:E13"/>
    <mergeCell ref="D5:E5"/>
    <mergeCell ref="B10:E10"/>
    <mergeCell ref="A11:C11"/>
    <mergeCell ref="D11:E11"/>
    <mergeCell ref="A12:E12"/>
    <mergeCell ref="B23:C23"/>
    <mergeCell ref="A24:E24"/>
    <mergeCell ref="A14:E14"/>
    <mergeCell ref="A15:E15"/>
    <mergeCell ref="A16:E16"/>
    <mergeCell ref="A17:E17"/>
    <mergeCell ref="B20:C20"/>
    <mergeCell ref="B22:C22"/>
  </mergeCells>
  <conditionalFormatting sqref="D11:E11">
    <cfRule type="expression" priority="2">
      <formula>$E$2="moral"</formula>
    </cfRule>
  </conditionalFormatting>
  <conditionalFormatting sqref="D11">
    <cfRule type="expression" dxfId="0" priority="1">
      <formula>$E$1="moral"</formula>
    </cfRule>
  </conditionalFormatting>
  <pageMargins left="0.70866141732283472" right="0.70866141732283472" top="0.74803149606299213" bottom="0.74803149606299213" header="0.31496062992125984" footer="0.31496062992125984"/>
  <pageSetup scale="47"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34"/>
  <sheetViews>
    <sheetView topLeftCell="A2" workbookViewId="0">
      <selection activeCell="A2" sqref="A2"/>
    </sheetView>
  </sheetViews>
  <sheetFormatPr baseColWidth="10" defaultColWidth="5.7109375" defaultRowHeight="15" x14ac:dyDescent="0.25"/>
  <cols>
    <col min="1" max="1" width="5.7109375" style="148"/>
    <col min="2" max="2" width="27.140625" style="148" customWidth="1"/>
    <col min="3" max="3" width="16.7109375" style="148" customWidth="1"/>
    <col min="4" max="4" width="16.28515625" style="148" customWidth="1"/>
    <col min="5" max="6" width="5.7109375" style="148"/>
    <col min="7" max="7" width="45" style="148" bestFit="1" customWidth="1"/>
    <col min="8" max="8" width="27.7109375" style="148" bestFit="1" customWidth="1"/>
    <col min="9" max="9" width="6.140625" style="148" bestFit="1" customWidth="1"/>
    <col min="10" max="16384" width="5.7109375" style="148"/>
  </cols>
  <sheetData>
    <row r="1" spans="1:10" x14ac:dyDescent="0.25">
      <c r="A1" s="148" t="s">
        <v>30</v>
      </c>
    </row>
    <row r="2" spans="1:10" x14ac:dyDescent="0.25">
      <c r="A2" s="149" t="s">
        <v>31</v>
      </c>
      <c r="C2" s="149" t="s">
        <v>32</v>
      </c>
      <c r="D2" s="149" t="s">
        <v>33</v>
      </c>
      <c r="E2" s="149" t="s">
        <v>46</v>
      </c>
      <c r="F2" s="149" t="s">
        <v>49</v>
      </c>
    </row>
    <row r="3" spans="1:10" x14ac:dyDescent="0.25">
      <c r="A3" s="148">
        <v>1</v>
      </c>
      <c r="B3" s="148" t="s">
        <v>29</v>
      </c>
      <c r="F3" s="148" t="s">
        <v>47</v>
      </c>
      <c r="G3" s="148" t="s">
        <v>51</v>
      </c>
      <c r="I3" s="148" t="s">
        <v>72</v>
      </c>
    </row>
    <row r="4" spans="1:10" ht="16.5" x14ac:dyDescent="0.3">
      <c r="A4" s="148">
        <v>2</v>
      </c>
      <c r="B4" s="148" t="s">
        <v>1</v>
      </c>
      <c r="C4" s="148">
        <v>1</v>
      </c>
      <c r="D4" s="148" t="s">
        <v>34</v>
      </c>
      <c r="E4" s="148">
        <v>2014</v>
      </c>
      <c r="F4" s="148" t="s">
        <v>48</v>
      </c>
      <c r="G4" s="148" t="s">
        <v>53</v>
      </c>
      <c r="H4" s="71" t="s">
        <v>64</v>
      </c>
      <c r="I4" s="148" t="s">
        <v>75</v>
      </c>
      <c r="J4" s="148" t="s">
        <v>88</v>
      </c>
    </row>
    <row r="5" spans="1:10" ht="16.5" x14ac:dyDescent="0.3">
      <c r="A5" s="148">
        <v>3</v>
      </c>
      <c r="B5" s="148" t="s">
        <v>2</v>
      </c>
      <c r="C5" s="148">
        <v>2</v>
      </c>
      <c r="D5" s="148" t="s">
        <v>35</v>
      </c>
      <c r="E5" s="148">
        <v>2015</v>
      </c>
      <c r="G5" s="148" t="s">
        <v>52</v>
      </c>
      <c r="H5" s="71" t="s">
        <v>77</v>
      </c>
      <c r="J5" s="148" t="s">
        <v>89</v>
      </c>
    </row>
    <row r="6" spans="1:10" ht="16.5" x14ac:dyDescent="0.3">
      <c r="A6" s="148">
        <v>4</v>
      </c>
      <c r="B6" s="148" t="s">
        <v>3</v>
      </c>
      <c r="C6" s="148">
        <v>3</v>
      </c>
      <c r="D6" s="148" t="s">
        <v>36</v>
      </c>
      <c r="E6" s="148">
        <v>2016</v>
      </c>
      <c r="H6" s="71" t="s">
        <v>63</v>
      </c>
      <c r="J6" s="148" t="s">
        <v>115</v>
      </c>
    </row>
    <row r="7" spans="1:10" ht="16.5" x14ac:dyDescent="0.3">
      <c r="A7" s="148">
        <v>5</v>
      </c>
      <c r="B7" s="148" t="s">
        <v>69</v>
      </c>
      <c r="C7" s="148">
        <v>4</v>
      </c>
      <c r="D7" s="148" t="s">
        <v>37</v>
      </c>
      <c r="E7" s="148">
        <v>2017</v>
      </c>
      <c r="H7" s="71" t="s">
        <v>65</v>
      </c>
    </row>
    <row r="8" spans="1:10" ht="16.5" x14ac:dyDescent="0.3">
      <c r="A8" s="148">
        <v>6</v>
      </c>
      <c r="B8" s="148" t="s">
        <v>4</v>
      </c>
      <c r="C8" s="148">
        <v>5</v>
      </c>
      <c r="D8" s="148" t="s">
        <v>38</v>
      </c>
      <c r="E8" s="148">
        <v>2018</v>
      </c>
      <c r="H8" s="71" t="s">
        <v>66</v>
      </c>
    </row>
    <row r="9" spans="1:10" x14ac:dyDescent="0.25">
      <c r="A9" s="148">
        <v>7</v>
      </c>
      <c r="B9" s="148" t="s">
        <v>5</v>
      </c>
      <c r="C9" s="148">
        <v>6</v>
      </c>
      <c r="D9" s="148" t="s">
        <v>39</v>
      </c>
      <c r="E9" s="148">
        <v>2019</v>
      </c>
      <c r="H9" s="148" t="s">
        <v>114</v>
      </c>
    </row>
    <row r="10" spans="1:10" ht="16.5" x14ac:dyDescent="0.3">
      <c r="A10" s="148">
        <v>8</v>
      </c>
      <c r="B10" s="148" t="s">
        <v>6</v>
      </c>
      <c r="C10" s="148">
        <v>7</v>
      </c>
      <c r="D10" s="148" t="s">
        <v>40</v>
      </c>
      <c r="E10" s="148">
        <v>2020</v>
      </c>
      <c r="H10" s="71" t="s">
        <v>78</v>
      </c>
    </row>
    <row r="11" spans="1:10" ht="16.5" x14ac:dyDescent="0.3">
      <c r="A11" s="148">
        <v>9</v>
      </c>
      <c r="B11" s="148" t="s">
        <v>7</v>
      </c>
      <c r="C11" s="148">
        <v>8</v>
      </c>
      <c r="D11" s="148" t="s">
        <v>41</v>
      </c>
      <c r="E11" s="148">
        <v>2021</v>
      </c>
      <c r="H11" s="71" t="s">
        <v>79</v>
      </c>
    </row>
    <row r="12" spans="1:10" ht="16.5" x14ac:dyDescent="0.3">
      <c r="A12" s="148">
        <v>10</v>
      </c>
      <c r="B12" s="148" t="s">
        <v>8</v>
      </c>
      <c r="C12" s="148">
        <v>9</v>
      </c>
      <c r="D12" s="148" t="s">
        <v>42</v>
      </c>
      <c r="E12" s="148">
        <v>2022</v>
      </c>
      <c r="H12" s="71" t="s">
        <v>80</v>
      </c>
    </row>
    <row r="13" spans="1:10" x14ac:dyDescent="0.25">
      <c r="A13" s="148">
        <v>11</v>
      </c>
      <c r="B13" s="148" t="s">
        <v>9</v>
      </c>
      <c r="C13" s="148">
        <v>10</v>
      </c>
      <c r="D13" s="148" t="s">
        <v>43</v>
      </c>
      <c r="E13" s="148">
        <v>2023</v>
      </c>
    </row>
    <row r="14" spans="1:10" x14ac:dyDescent="0.25">
      <c r="A14" s="148">
        <v>12</v>
      </c>
      <c r="B14" s="148" t="s">
        <v>10</v>
      </c>
      <c r="C14" s="148">
        <v>11</v>
      </c>
      <c r="D14" s="148" t="s">
        <v>44</v>
      </c>
      <c r="E14" s="148">
        <v>2024</v>
      </c>
    </row>
    <row r="15" spans="1:10" x14ac:dyDescent="0.25">
      <c r="A15" s="148">
        <v>13</v>
      </c>
      <c r="B15" s="148" t="s">
        <v>11</v>
      </c>
      <c r="C15" s="148">
        <v>12</v>
      </c>
      <c r="D15" s="148" t="s">
        <v>45</v>
      </c>
      <c r="E15" s="148">
        <v>2025</v>
      </c>
    </row>
    <row r="16" spans="1:10" x14ac:dyDescent="0.25">
      <c r="A16" s="148">
        <v>14</v>
      </c>
      <c r="B16" s="148" t="s">
        <v>12</v>
      </c>
      <c r="C16" s="148">
        <v>13</v>
      </c>
      <c r="E16" s="148">
        <v>2026</v>
      </c>
    </row>
    <row r="17" spans="1:5" x14ac:dyDescent="0.25">
      <c r="A17" s="148">
        <v>15</v>
      </c>
      <c r="B17" s="148" t="s">
        <v>13</v>
      </c>
      <c r="C17" s="148">
        <v>14</v>
      </c>
      <c r="E17" s="148">
        <v>2027</v>
      </c>
    </row>
    <row r="18" spans="1:5" x14ac:dyDescent="0.25">
      <c r="A18" s="148">
        <v>16</v>
      </c>
      <c r="B18" s="148" t="s">
        <v>68</v>
      </c>
      <c r="C18" s="148">
        <v>15</v>
      </c>
      <c r="E18" s="148">
        <v>2028</v>
      </c>
    </row>
    <row r="19" spans="1:5" x14ac:dyDescent="0.25">
      <c r="A19" s="148">
        <v>17</v>
      </c>
      <c r="B19" s="148" t="s">
        <v>14</v>
      </c>
      <c r="C19" s="148">
        <v>16</v>
      </c>
      <c r="E19" s="148">
        <v>2029</v>
      </c>
    </row>
    <row r="20" spans="1:5" x14ac:dyDescent="0.25">
      <c r="A20" s="148">
        <v>18</v>
      </c>
      <c r="B20" s="148" t="s">
        <v>15</v>
      </c>
      <c r="C20" s="148">
        <v>17</v>
      </c>
      <c r="E20" s="148">
        <v>2030</v>
      </c>
    </row>
    <row r="21" spans="1:5" x14ac:dyDescent="0.25">
      <c r="A21" s="148">
        <v>19</v>
      </c>
      <c r="B21" s="148" t="s">
        <v>16</v>
      </c>
      <c r="C21" s="148">
        <v>18</v>
      </c>
    </row>
    <row r="22" spans="1:5" x14ac:dyDescent="0.25">
      <c r="A22" s="148">
        <v>20</v>
      </c>
      <c r="B22" s="148" t="s">
        <v>17</v>
      </c>
      <c r="C22" s="148">
        <v>19</v>
      </c>
    </row>
    <row r="23" spans="1:5" x14ac:dyDescent="0.25">
      <c r="A23" s="148">
        <v>21</v>
      </c>
      <c r="B23" s="148" t="s">
        <v>18</v>
      </c>
      <c r="C23" s="148">
        <v>20</v>
      </c>
    </row>
    <row r="24" spans="1:5" x14ac:dyDescent="0.25">
      <c r="A24" s="148">
        <v>22</v>
      </c>
      <c r="B24" s="148" t="s">
        <v>19</v>
      </c>
      <c r="C24" s="148">
        <v>21</v>
      </c>
    </row>
    <row r="25" spans="1:5" x14ac:dyDescent="0.25">
      <c r="A25" s="148">
        <v>23</v>
      </c>
      <c r="B25" s="148" t="s">
        <v>20</v>
      </c>
      <c r="C25" s="148">
        <v>22</v>
      </c>
    </row>
    <row r="26" spans="1:5" x14ac:dyDescent="0.25">
      <c r="A26" s="148">
        <v>24</v>
      </c>
      <c r="B26" s="148" t="s">
        <v>21</v>
      </c>
      <c r="C26" s="148">
        <v>23</v>
      </c>
    </row>
    <row r="27" spans="1:5" x14ac:dyDescent="0.25">
      <c r="A27" s="148">
        <v>25</v>
      </c>
      <c r="B27" s="148" t="s">
        <v>22</v>
      </c>
      <c r="C27" s="148">
        <v>24</v>
      </c>
    </row>
    <row r="28" spans="1:5" x14ac:dyDescent="0.25">
      <c r="A28" s="148">
        <v>26</v>
      </c>
      <c r="B28" s="148" t="s">
        <v>23</v>
      </c>
      <c r="C28" s="148">
        <v>25</v>
      </c>
    </row>
    <row r="29" spans="1:5" x14ac:dyDescent="0.25">
      <c r="A29" s="148">
        <v>27</v>
      </c>
      <c r="B29" s="148" t="s">
        <v>24</v>
      </c>
      <c r="C29" s="148">
        <v>26</v>
      </c>
    </row>
    <row r="30" spans="1:5" x14ac:dyDescent="0.25">
      <c r="A30" s="148">
        <v>28</v>
      </c>
      <c r="B30" s="148" t="s">
        <v>25</v>
      </c>
      <c r="C30" s="148">
        <v>27</v>
      </c>
    </row>
    <row r="31" spans="1:5" x14ac:dyDescent="0.25">
      <c r="A31" s="148">
        <v>29</v>
      </c>
      <c r="B31" s="148" t="s">
        <v>26</v>
      </c>
      <c r="C31" s="148">
        <v>28</v>
      </c>
    </row>
    <row r="32" spans="1:5" x14ac:dyDescent="0.25">
      <c r="A32" s="148">
        <v>30</v>
      </c>
      <c r="B32" s="148" t="s">
        <v>67</v>
      </c>
      <c r="C32" s="148">
        <v>29</v>
      </c>
    </row>
    <row r="33" spans="1:3" x14ac:dyDescent="0.25">
      <c r="A33" s="148">
        <v>31</v>
      </c>
      <c r="B33" s="148" t="s">
        <v>27</v>
      </c>
      <c r="C33" s="148">
        <v>30</v>
      </c>
    </row>
    <row r="34" spans="1:3" x14ac:dyDescent="0.25">
      <c r="A34" s="148">
        <v>32</v>
      </c>
      <c r="B34" s="148" t="s">
        <v>28</v>
      </c>
      <c r="C34" s="148">
        <v>31</v>
      </c>
    </row>
  </sheetData>
  <sheetProtection algorithmName="SHA-512" hashValue="BT7niM7GsfFezXo95FDF/Oy9f/KBBnNhSLmqOa/dMqvGPNhQSezLUIADCkm4g6bcGIcK7dEniacGuA5OiFTD2Q==" saltValue="XhVKmt1Z0t65/pnLqlqZx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CRE 1 Carátula</vt:lpstr>
      <vt:lpstr>CRE 1 Requisitos</vt:lpstr>
      <vt:lpstr>CRE 1 Anexo</vt:lpstr>
      <vt:lpstr>CRE 1 Carta seguros PMoral</vt:lpstr>
      <vt:lpstr>Anexo II Carta compromiso</vt:lpstr>
      <vt:lpstr>Aux</vt:lpstr>
      <vt:lpstr>'Anexo II Carta compromiso'!Área_de_impresión</vt:lpstr>
      <vt:lpstr>'CRE 1 Anexo'!Área_de_impresión</vt:lpstr>
      <vt:lpstr>'CRE 1 Carátula'!Área_de_impresión</vt:lpstr>
      <vt:lpstr>'CRE 1 Carta seguros PMoral'!Área_de_impresión</vt:lpstr>
      <vt:lpstr>'CRE 1 Requisitos'!Área_de_impresión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2015-06-29T16:12:17Z</dcterms:modified>
</cp:coreProperties>
</file>